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4\CONT EXECUTIE\FEBRUARIE\"/>
    </mc:Choice>
  </mc:AlternateContent>
  <xr:revisionPtr revIDLastSave="0" documentId="13_ncr:1_{8433BA5D-4574-483B-AC08-581FA46A34C1}" xr6:coauthVersionLast="45"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0" i="2" l="1"/>
  <c r="H272" i="2"/>
  <c r="H208" i="2"/>
  <c r="H203" i="2"/>
  <c r="H201" i="2"/>
  <c r="H196" i="2"/>
  <c r="H188" i="2"/>
  <c r="H141" i="2"/>
  <c r="H65" i="2"/>
  <c r="H31" i="2"/>
  <c r="H300" i="2"/>
  <c r="H299" i="2"/>
  <c r="H298" i="2"/>
  <c r="H297" i="2"/>
  <c r="H290" i="2"/>
  <c r="H289" i="2"/>
  <c r="H287" i="2"/>
  <c r="H286" i="2"/>
  <c r="H284" i="2"/>
  <c r="H283" i="2"/>
  <c r="H282" i="2"/>
  <c r="H280" i="2" s="1"/>
  <c r="H281" i="2"/>
  <c r="H279" i="2"/>
  <c r="H278" i="2"/>
  <c r="H277" i="2"/>
  <c r="H271" i="2"/>
  <c r="H267" i="2"/>
  <c r="H258" i="2"/>
  <c r="H245" i="2"/>
  <c r="H242" i="2"/>
  <c r="H241" i="2"/>
  <c r="H235" i="2"/>
  <c r="H229" i="2"/>
  <c r="H216" i="2"/>
  <c r="H214" i="2"/>
  <c r="H210" i="2"/>
  <c r="H199" i="2"/>
  <c r="H195" i="2"/>
  <c r="H193" i="2"/>
  <c r="H192" i="2"/>
  <c r="H186" i="2"/>
  <c r="H181" i="2"/>
  <c r="H156" i="2"/>
  <c r="H153" i="2"/>
  <c r="H150" i="2"/>
  <c r="H138" i="2"/>
  <c r="H134" i="2"/>
  <c r="H128" i="2"/>
  <c r="H122" i="2"/>
  <c r="H119" i="2"/>
  <c r="H113" i="2"/>
  <c r="H110" i="2"/>
  <c r="H109" i="2"/>
  <c r="H107" i="2"/>
  <c r="H106" i="2"/>
  <c r="H104" i="2"/>
  <c r="H97" i="2"/>
  <c r="H93" i="2"/>
  <c r="H71" i="2"/>
  <c r="H58" i="2"/>
  <c r="H56" i="2"/>
  <c r="H53" i="2"/>
  <c r="H50" i="2"/>
  <c r="H49" i="2"/>
  <c r="H47" i="2"/>
  <c r="H44" i="2"/>
  <c r="H34" i="2"/>
  <c r="H33" i="2"/>
  <c r="H30" i="2"/>
  <c r="H29" i="2"/>
  <c r="H28" i="2"/>
  <c r="H27" i="2"/>
  <c r="I321" i="2"/>
  <c r="I320" i="2"/>
  <c r="I319" i="2"/>
  <c r="I318" i="2"/>
  <c r="I317" i="2" s="1"/>
  <c r="I316" i="2" s="1"/>
  <c r="I310" i="2"/>
  <c r="I307" i="2"/>
  <c r="I306" i="2"/>
  <c r="I15" i="2" s="1"/>
  <c r="I303" i="2"/>
  <c r="I302" i="2"/>
  <c r="I296" i="2"/>
  <c r="I295" i="2"/>
  <c r="I294" i="2" s="1"/>
  <c r="I293" i="2" s="1"/>
  <c r="I285" i="2"/>
  <c r="I280" i="2"/>
  <c r="I276" i="2"/>
  <c r="I275" i="2"/>
  <c r="I274" i="2" s="1"/>
  <c r="I12" i="2" s="1"/>
  <c r="I273" i="2"/>
  <c r="I20" i="2" s="1"/>
  <c r="I266" i="2"/>
  <c r="I259" i="2"/>
  <c r="I253" i="2"/>
  <c r="I250" i="2"/>
  <c r="I247" i="2"/>
  <c r="I240" i="2"/>
  <c r="I239" i="2" s="1"/>
  <c r="I238" i="2" s="1"/>
  <c r="I234" i="2"/>
  <c r="I228" i="2"/>
  <c r="I222" i="2"/>
  <c r="I219" i="2"/>
  <c r="I215" i="2"/>
  <c r="I209" i="2"/>
  <c r="I202" i="2"/>
  <c r="I191" i="2"/>
  <c r="I190" i="2"/>
  <c r="I189" i="2"/>
  <c r="I185" i="2"/>
  <c r="I180" i="2"/>
  <c r="I175" i="2"/>
  <c r="I171" i="2"/>
  <c r="I170" i="2" s="1"/>
  <c r="I148" i="2" s="1"/>
  <c r="I167" i="2"/>
  <c r="I163" i="2"/>
  <c r="I158" i="2"/>
  <c r="I155" i="2"/>
  <c r="I152" i="2"/>
  <c r="I149" i="2"/>
  <c r="I143" i="2"/>
  <c r="I137" i="2"/>
  <c r="I136" i="2"/>
  <c r="I133" i="2"/>
  <c r="I130" i="2"/>
  <c r="I127" i="2"/>
  <c r="I124" i="2"/>
  <c r="I121" i="2"/>
  <c r="I118" i="2"/>
  <c r="I115" i="2"/>
  <c r="I112" i="2"/>
  <c r="I111" i="2"/>
  <c r="I103" i="2"/>
  <c r="I102" i="2"/>
  <c r="I99" i="2"/>
  <c r="I92" i="2" s="1"/>
  <c r="I96" i="2"/>
  <c r="I81" i="2"/>
  <c r="I80" i="2"/>
  <c r="I79" i="2"/>
  <c r="I76" i="2"/>
  <c r="I16" i="2" s="1"/>
  <c r="I74" i="2"/>
  <c r="I73" i="2"/>
  <c r="I70" i="2"/>
  <c r="I62" i="2"/>
  <c r="I60" i="2"/>
  <c r="I38" i="2"/>
  <c r="I36" i="2"/>
  <c r="I26" i="2"/>
  <c r="I25" i="2"/>
  <c r="I9" i="2" s="1"/>
  <c r="I19" i="2"/>
  <c r="I18" i="2"/>
  <c r="I17" i="2"/>
  <c r="I13" i="2"/>
  <c r="I11" i="2"/>
  <c r="F105" i="1"/>
  <c r="F84" i="1"/>
  <c r="F63" i="1"/>
  <c r="F60" i="1"/>
  <c r="F50" i="1"/>
  <c r="F49" i="1"/>
  <c r="F46" i="1"/>
  <c r="F45" i="1"/>
  <c r="F44" i="1"/>
  <c r="F43" i="1"/>
  <c r="F38" i="1"/>
  <c r="F37" i="1"/>
  <c r="F33" i="1"/>
  <c r="F31" i="1"/>
  <c r="F30" i="1"/>
  <c r="F27" i="1"/>
  <c r="F25" i="1"/>
  <c r="F23" i="1"/>
  <c r="F17" i="1"/>
  <c r="G104" i="1"/>
  <c r="G102" i="1"/>
  <c r="G101" i="1"/>
  <c r="G100" i="1"/>
  <c r="G98" i="1"/>
  <c r="G97" i="1" s="1"/>
  <c r="G95" i="1"/>
  <c r="G92" i="1"/>
  <c r="G90" i="1"/>
  <c r="G81" i="1"/>
  <c r="G68" i="1"/>
  <c r="G67" i="1"/>
  <c r="G66" i="1" s="1"/>
  <c r="G64" i="1"/>
  <c r="G59" i="1"/>
  <c r="G58" i="1"/>
  <c r="G56" i="1"/>
  <c r="G54" i="1"/>
  <c r="G53" i="1"/>
  <c r="G52" i="1"/>
  <c r="G29" i="1"/>
  <c r="G28" i="1" s="1"/>
  <c r="G24" i="1"/>
  <c r="G16" i="1"/>
  <c r="G15" i="1" s="1"/>
  <c r="G9" i="1"/>
  <c r="I292" i="2" l="1"/>
  <c r="I291" i="2" s="1"/>
  <c r="I14" i="2"/>
  <c r="I91" i="2"/>
  <c r="I90" i="2" s="1"/>
  <c r="I54" i="2" s="1"/>
  <c r="I46" i="2" s="1"/>
  <c r="I45" i="2" s="1"/>
  <c r="I315" i="2"/>
  <c r="I314" i="2" s="1"/>
  <c r="I313" i="2" s="1"/>
  <c r="G14" i="1"/>
  <c r="G8" i="1" s="1"/>
  <c r="G7" i="1" s="1"/>
  <c r="H285" i="2"/>
  <c r="I10" i="2" l="1"/>
  <c r="I88" i="2"/>
  <c r="I24" i="2"/>
  <c r="I23" i="2" s="1"/>
  <c r="D310" i="2"/>
  <c r="D17" i="2" s="1"/>
  <c r="E310" i="2"/>
  <c r="E17" i="2" s="1"/>
  <c r="F310" i="2"/>
  <c r="F17" i="2" s="1"/>
  <c r="G310" i="2"/>
  <c r="G17" i="2" s="1"/>
  <c r="H310" i="2"/>
  <c r="H17" i="2" s="1"/>
  <c r="C310" i="2"/>
  <c r="C17" i="2" s="1"/>
  <c r="E306" i="2"/>
  <c r="D307" i="2"/>
  <c r="D306" i="2" s="1"/>
  <c r="E307" i="2"/>
  <c r="F307" i="2"/>
  <c r="F306" i="2" s="1"/>
  <c r="G307" i="2"/>
  <c r="G306" i="2" s="1"/>
  <c r="H307" i="2"/>
  <c r="H306" i="2" s="1"/>
  <c r="C307" i="2"/>
  <c r="C306" i="2"/>
  <c r="D303" i="2"/>
  <c r="D302" i="2" s="1"/>
  <c r="D13" i="2" s="1"/>
  <c r="E303" i="2"/>
  <c r="E302" i="2" s="1"/>
  <c r="E13" i="2" s="1"/>
  <c r="F303" i="2"/>
  <c r="F302" i="2" s="1"/>
  <c r="F13" i="2" s="1"/>
  <c r="G303" i="2"/>
  <c r="G302" i="2" s="1"/>
  <c r="G13" i="2" s="1"/>
  <c r="H303" i="2"/>
  <c r="H302" i="2" s="1"/>
  <c r="H13" i="2" s="1"/>
  <c r="C303" i="2"/>
  <c r="C302" i="2" s="1"/>
  <c r="C13" i="2" s="1"/>
  <c r="D266" i="2"/>
  <c r="E266" i="2"/>
  <c r="F266" i="2"/>
  <c r="G266" i="2"/>
  <c r="H266" i="2"/>
  <c r="C266" i="2"/>
  <c r="D202" i="2"/>
  <c r="E202" i="2"/>
  <c r="F202" i="2"/>
  <c r="G202" i="2"/>
  <c r="H202" i="2"/>
  <c r="C202" i="2"/>
  <c r="D96" i="2"/>
  <c r="E96" i="2"/>
  <c r="F96" i="2"/>
  <c r="G96" i="2"/>
  <c r="H96" i="2"/>
  <c r="C96" i="2"/>
  <c r="D98" i="1"/>
  <c r="E98" i="1"/>
  <c r="F98" i="1"/>
  <c r="C98" i="1"/>
  <c r="D95" i="1"/>
  <c r="E95" i="1"/>
  <c r="F95" i="1"/>
  <c r="C95" i="1"/>
  <c r="D90" i="1"/>
  <c r="E90" i="1"/>
  <c r="F90" i="1"/>
  <c r="C90" i="1"/>
  <c r="I22" i="2" l="1"/>
  <c r="I21" i="2" s="1"/>
  <c r="I8" i="2"/>
  <c r="I7" i="2" s="1"/>
  <c r="D228" i="2"/>
  <c r="E228" i="2"/>
  <c r="F228" i="2"/>
  <c r="G228" i="2"/>
  <c r="H228" i="2"/>
  <c r="C228" i="2"/>
  <c r="D209" i="2"/>
  <c r="E209" i="2"/>
  <c r="F209" i="2"/>
  <c r="G209" i="2"/>
  <c r="H209" i="2"/>
  <c r="C209" i="2"/>
  <c r="D190" i="2"/>
  <c r="E190" i="2"/>
  <c r="F190" i="2"/>
  <c r="D180" i="2"/>
  <c r="E180" i="2"/>
  <c r="F180" i="2"/>
  <c r="G180" i="2"/>
  <c r="H180" i="2"/>
  <c r="C180" i="2"/>
  <c r="G285" i="2" l="1"/>
  <c r="C285" i="2"/>
  <c r="D167" i="2"/>
  <c r="E167" i="2"/>
  <c r="F167" i="2"/>
  <c r="G167" i="2"/>
  <c r="H167" i="2"/>
  <c r="C167" i="2"/>
  <c r="D259" i="2" l="1"/>
  <c r="E259" i="2"/>
  <c r="F259" i="2"/>
  <c r="G259" i="2"/>
  <c r="H259" i="2"/>
  <c r="C259" i="2"/>
  <c r="C158" i="2" l="1"/>
  <c r="E158" i="2" l="1"/>
  <c r="F158" i="2"/>
  <c r="G158" i="2"/>
  <c r="H158" i="2"/>
  <c r="D158" i="2"/>
  <c r="D321" i="2" l="1"/>
  <c r="D320" i="2" s="1"/>
  <c r="D319" i="2" s="1"/>
  <c r="D318" i="2" s="1"/>
  <c r="E321" i="2"/>
  <c r="E320" i="2" s="1"/>
  <c r="E319" i="2" s="1"/>
  <c r="E318" i="2" s="1"/>
  <c r="F321" i="2"/>
  <c r="F320" i="2" s="1"/>
  <c r="F319" i="2" s="1"/>
  <c r="F318" i="2" s="1"/>
  <c r="G321" i="2"/>
  <c r="G320" i="2" s="1"/>
  <c r="G319" i="2" s="1"/>
  <c r="G318" i="2" s="1"/>
  <c r="H321" i="2"/>
  <c r="H320" i="2" s="1"/>
  <c r="H319" i="2" s="1"/>
  <c r="H318" i="2" s="1"/>
  <c r="G15" i="2"/>
  <c r="H15" i="2"/>
  <c r="D15" i="2"/>
  <c r="E15" i="2"/>
  <c r="D295" i="2"/>
  <c r="D294" i="2" s="1"/>
  <c r="D293" i="2" s="1"/>
  <c r="E295" i="2"/>
  <c r="E294" i="2" s="1"/>
  <c r="E293" i="2" s="1"/>
  <c r="F295" i="2"/>
  <c r="F294" i="2" s="1"/>
  <c r="F293" i="2" s="1"/>
  <c r="G295" i="2"/>
  <c r="G294" i="2" s="1"/>
  <c r="G293" i="2" s="1"/>
  <c r="H295" i="2"/>
  <c r="H294" i="2" s="1"/>
  <c r="H293" i="2" s="1"/>
  <c r="D296" i="2"/>
  <c r="E296" i="2"/>
  <c r="F296" i="2"/>
  <c r="G296" i="2"/>
  <c r="H296" i="2"/>
  <c r="D276" i="2"/>
  <c r="D275" i="2" s="1"/>
  <c r="D274" i="2" s="1"/>
  <c r="D12" i="2" s="1"/>
  <c r="E276" i="2"/>
  <c r="E275" i="2" s="1"/>
  <c r="E274" i="2" s="1"/>
  <c r="E12" i="2" s="1"/>
  <c r="F276" i="2"/>
  <c r="F275" i="2" s="1"/>
  <c r="F274" i="2" s="1"/>
  <c r="F12" i="2" s="1"/>
  <c r="G280" i="2"/>
  <c r="D273" i="2"/>
  <c r="D20" i="2" s="1"/>
  <c r="E273" i="2"/>
  <c r="E20" i="2" s="1"/>
  <c r="F273" i="2"/>
  <c r="F20" i="2" s="1"/>
  <c r="G273" i="2"/>
  <c r="G20" i="2" s="1"/>
  <c r="H273" i="2"/>
  <c r="H20" i="2" s="1"/>
  <c r="D253" i="2"/>
  <c r="E253" i="2"/>
  <c r="F253" i="2"/>
  <c r="G253" i="2"/>
  <c r="H253" i="2"/>
  <c r="D250" i="2"/>
  <c r="E250" i="2"/>
  <c r="F250" i="2"/>
  <c r="G250" i="2"/>
  <c r="H250" i="2"/>
  <c r="D247" i="2"/>
  <c r="E247" i="2"/>
  <c r="F247" i="2"/>
  <c r="G247" i="2"/>
  <c r="H247" i="2"/>
  <c r="G240" i="2"/>
  <c r="H240" i="2"/>
  <c r="D234" i="2"/>
  <c r="E234" i="2"/>
  <c r="F234" i="2"/>
  <c r="G234" i="2"/>
  <c r="H234" i="2"/>
  <c r="D222" i="2"/>
  <c r="E222" i="2"/>
  <c r="F222" i="2"/>
  <c r="G222" i="2"/>
  <c r="H222" i="2"/>
  <c r="D219" i="2"/>
  <c r="E219" i="2"/>
  <c r="F219" i="2"/>
  <c r="G219" i="2"/>
  <c r="H219" i="2"/>
  <c r="G191" i="2"/>
  <c r="G190" i="2" s="1"/>
  <c r="H191" i="2"/>
  <c r="H190" i="2" s="1"/>
  <c r="D185" i="2"/>
  <c r="E185" i="2"/>
  <c r="F185" i="2"/>
  <c r="G185" i="2"/>
  <c r="H185" i="2"/>
  <c r="D175" i="2"/>
  <c r="E175" i="2"/>
  <c r="F175" i="2"/>
  <c r="G175" i="2"/>
  <c r="H175" i="2"/>
  <c r="D171" i="2"/>
  <c r="E171" i="2"/>
  <c r="F171" i="2"/>
  <c r="G171" i="2"/>
  <c r="H171" i="2"/>
  <c r="D163" i="2"/>
  <c r="E163" i="2"/>
  <c r="F163" i="2"/>
  <c r="G163" i="2"/>
  <c r="H163" i="2"/>
  <c r="D155" i="2"/>
  <c r="E155" i="2"/>
  <c r="F155" i="2"/>
  <c r="G155" i="2"/>
  <c r="H155" i="2"/>
  <c r="D152" i="2"/>
  <c r="E152" i="2"/>
  <c r="F152" i="2"/>
  <c r="G152" i="2"/>
  <c r="H152" i="2"/>
  <c r="D149" i="2"/>
  <c r="E149" i="2"/>
  <c r="F149" i="2"/>
  <c r="G149" i="2"/>
  <c r="H149" i="2"/>
  <c r="D143" i="2"/>
  <c r="E143" i="2"/>
  <c r="F143" i="2"/>
  <c r="G143" i="2"/>
  <c r="H143" i="2"/>
  <c r="D137" i="2"/>
  <c r="D136" i="2" s="1"/>
  <c r="E137" i="2"/>
  <c r="F137" i="2"/>
  <c r="F136" i="2" s="1"/>
  <c r="G137" i="2"/>
  <c r="H137" i="2"/>
  <c r="H136" i="2" s="1"/>
  <c r="D133" i="2"/>
  <c r="E133" i="2"/>
  <c r="F133" i="2"/>
  <c r="G133" i="2"/>
  <c r="H133" i="2"/>
  <c r="D130" i="2"/>
  <c r="E130" i="2"/>
  <c r="F130" i="2"/>
  <c r="G130" i="2"/>
  <c r="H130" i="2"/>
  <c r="D127" i="2"/>
  <c r="E127" i="2"/>
  <c r="F127" i="2"/>
  <c r="G127" i="2"/>
  <c r="H127" i="2"/>
  <c r="D124" i="2"/>
  <c r="E124" i="2"/>
  <c r="F124" i="2"/>
  <c r="G124" i="2"/>
  <c r="H124" i="2"/>
  <c r="D121" i="2"/>
  <c r="E121" i="2"/>
  <c r="F121" i="2"/>
  <c r="G121" i="2"/>
  <c r="H121" i="2"/>
  <c r="D118" i="2"/>
  <c r="E118" i="2"/>
  <c r="F118" i="2"/>
  <c r="G118" i="2"/>
  <c r="H118" i="2"/>
  <c r="D115" i="2"/>
  <c r="E115" i="2"/>
  <c r="F115" i="2"/>
  <c r="G115" i="2"/>
  <c r="H115" i="2"/>
  <c r="D112" i="2"/>
  <c r="E112" i="2"/>
  <c r="F112" i="2"/>
  <c r="G112" i="2"/>
  <c r="H112" i="2"/>
  <c r="H103" i="2"/>
  <c r="H102" i="2" s="1"/>
  <c r="D103" i="2"/>
  <c r="D102" i="2" s="1"/>
  <c r="E103" i="2"/>
  <c r="E102" i="2" s="1"/>
  <c r="F103" i="2"/>
  <c r="F102" i="2" s="1"/>
  <c r="G103" i="2"/>
  <c r="G102" i="2" s="1"/>
  <c r="D99" i="2"/>
  <c r="D92" i="2" s="1"/>
  <c r="E99" i="2"/>
  <c r="F99" i="2"/>
  <c r="F92" i="2" s="1"/>
  <c r="G99" i="2"/>
  <c r="H99" i="2"/>
  <c r="D81" i="2"/>
  <c r="D80" i="2" s="1"/>
  <c r="D79" i="2" s="1"/>
  <c r="D18" i="2" s="1"/>
  <c r="E81" i="2"/>
  <c r="E80" i="2" s="1"/>
  <c r="F81" i="2"/>
  <c r="F80" i="2" s="1"/>
  <c r="G81" i="2"/>
  <c r="G80" i="2" s="1"/>
  <c r="H81" i="2"/>
  <c r="H80" i="2" s="1"/>
  <c r="D76" i="2"/>
  <c r="D16" i="2" s="1"/>
  <c r="E76" i="2"/>
  <c r="E16" i="2" s="1"/>
  <c r="F76" i="2"/>
  <c r="F16" i="2" s="1"/>
  <c r="G76" i="2"/>
  <c r="G16" i="2" s="1"/>
  <c r="H76" i="2"/>
  <c r="H16" i="2" s="1"/>
  <c r="D74" i="2"/>
  <c r="D73" i="2" s="1"/>
  <c r="D11" i="2" s="1"/>
  <c r="E74" i="2"/>
  <c r="E73" i="2" s="1"/>
  <c r="E11" i="2" s="1"/>
  <c r="F74" i="2"/>
  <c r="F73" i="2" s="1"/>
  <c r="F11" i="2" s="1"/>
  <c r="G74" i="2"/>
  <c r="G73" i="2" s="1"/>
  <c r="G11" i="2" s="1"/>
  <c r="H74" i="2"/>
  <c r="H73" i="2" s="1"/>
  <c r="H11" i="2" s="1"/>
  <c r="D70" i="2"/>
  <c r="E70" i="2"/>
  <c r="F70" i="2"/>
  <c r="G70" i="2"/>
  <c r="H70" i="2"/>
  <c r="D62" i="2"/>
  <c r="E62" i="2"/>
  <c r="F62" i="2"/>
  <c r="G62" i="2"/>
  <c r="H62" i="2"/>
  <c r="D60" i="2"/>
  <c r="E60" i="2"/>
  <c r="F60" i="2"/>
  <c r="G60" i="2"/>
  <c r="H60" i="2"/>
  <c r="D38" i="2"/>
  <c r="E38" i="2"/>
  <c r="F38" i="2"/>
  <c r="G38" i="2"/>
  <c r="H38" i="2"/>
  <c r="D36" i="2"/>
  <c r="E36" i="2"/>
  <c r="F36" i="2"/>
  <c r="G36" i="2"/>
  <c r="H36" i="2"/>
  <c r="D26" i="2"/>
  <c r="E26" i="2"/>
  <c r="F26" i="2"/>
  <c r="G26" i="2"/>
  <c r="H26" i="2"/>
  <c r="C250" i="2"/>
  <c r="C240" i="2"/>
  <c r="C191" i="2"/>
  <c r="C190" i="2" s="1"/>
  <c r="C143" i="2"/>
  <c r="C38" i="2"/>
  <c r="C104" i="1"/>
  <c r="D104" i="1"/>
  <c r="E104" i="1"/>
  <c r="F104" i="1"/>
  <c r="C102" i="1"/>
  <c r="C101" i="1" s="1"/>
  <c r="C100" i="1" s="1"/>
  <c r="D102" i="1"/>
  <c r="D101" i="1" s="1"/>
  <c r="D100" i="1" s="1"/>
  <c r="E102" i="1"/>
  <c r="E101" i="1" s="1"/>
  <c r="E100" i="1" s="1"/>
  <c r="F102" i="1"/>
  <c r="F101" i="1" s="1"/>
  <c r="F100" i="1" s="1"/>
  <c r="C92" i="1"/>
  <c r="D92" i="1"/>
  <c r="E92" i="1"/>
  <c r="F92" i="1"/>
  <c r="C81" i="1"/>
  <c r="D81" i="1"/>
  <c r="E81" i="1"/>
  <c r="F81" i="1"/>
  <c r="C68" i="1"/>
  <c r="D68" i="1"/>
  <c r="D67" i="1" s="1"/>
  <c r="D66" i="1" s="1"/>
  <c r="E68" i="1"/>
  <c r="F68" i="1"/>
  <c r="C64" i="1"/>
  <c r="D64" i="1"/>
  <c r="E64" i="1"/>
  <c r="F64" i="1"/>
  <c r="C59" i="1"/>
  <c r="C58" i="1" s="1"/>
  <c r="D59" i="1"/>
  <c r="D58" i="1" s="1"/>
  <c r="E59" i="1"/>
  <c r="E58" i="1" s="1"/>
  <c r="F59" i="1"/>
  <c r="F58" i="1" s="1"/>
  <c r="C56" i="1"/>
  <c r="D56" i="1"/>
  <c r="E56" i="1"/>
  <c r="F56" i="1"/>
  <c r="C54" i="1"/>
  <c r="C53" i="1" s="1"/>
  <c r="D54" i="1"/>
  <c r="D53" i="1" s="1"/>
  <c r="E54" i="1"/>
  <c r="E53" i="1" s="1"/>
  <c r="F54" i="1"/>
  <c r="C29" i="1"/>
  <c r="C28" i="1" s="1"/>
  <c r="D29" i="1"/>
  <c r="D28" i="1" s="1"/>
  <c r="E29" i="1"/>
  <c r="E28" i="1" s="1"/>
  <c r="F29" i="1"/>
  <c r="F28" i="1" s="1"/>
  <c r="C24" i="1"/>
  <c r="D24" i="1"/>
  <c r="E24" i="1"/>
  <c r="F24" i="1"/>
  <c r="C16" i="1"/>
  <c r="C15" i="1" s="1"/>
  <c r="D16" i="1"/>
  <c r="D15" i="1" s="1"/>
  <c r="E16" i="1"/>
  <c r="F16" i="1"/>
  <c r="F15" i="1" s="1"/>
  <c r="C9" i="1"/>
  <c r="D9" i="1"/>
  <c r="E9" i="1"/>
  <c r="F9" i="1"/>
  <c r="C321" i="2"/>
  <c r="C320" i="2" s="1"/>
  <c r="C319" i="2" s="1"/>
  <c r="C318" i="2" s="1"/>
  <c r="C296" i="2"/>
  <c r="C295" i="2"/>
  <c r="C294" i="2" s="1"/>
  <c r="C293" i="2" s="1"/>
  <c r="C292" i="2" s="1"/>
  <c r="C291" i="2" s="1"/>
  <c r="C280" i="2"/>
  <c r="C273" i="2"/>
  <c r="C20" i="2" s="1"/>
  <c r="C253" i="2"/>
  <c r="C247" i="2"/>
  <c r="C234" i="2"/>
  <c r="C222" i="2"/>
  <c r="C219" i="2"/>
  <c r="C185" i="2"/>
  <c r="C175" i="2"/>
  <c r="C171" i="2"/>
  <c r="C163" i="2"/>
  <c r="C155" i="2"/>
  <c r="C152" i="2"/>
  <c r="C149" i="2"/>
  <c r="C137" i="2"/>
  <c r="C136" i="2" s="1"/>
  <c r="C133" i="2"/>
  <c r="C130" i="2"/>
  <c r="C127" i="2"/>
  <c r="C124" i="2"/>
  <c r="C121" i="2"/>
  <c r="C118" i="2"/>
  <c r="C115" i="2"/>
  <c r="C112" i="2"/>
  <c r="C103" i="2"/>
  <c r="C102" i="2" s="1"/>
  <c r="C99" i="2"/>
  <c r="C81" i="2"/>
  <c r="C80" i="2" s="1"/>
  <c r="C79" i="2" s="1"/>
  <c r="C18" i="2" s="1"/>
  <c r="C76" i="2"/>
  <c r="C16" i="2" s="1"/>
  <c r="C74" i="2"/>
  <c r="C73" i="2" s="1"/>
  <c r="C11" i="2" s="1"/>
  <c r="C70" i="2"/>
  <c r="C62" i="2"/>
  <c r="C60" i="2"/>
  <c r="C36" i="2"/>
  <c r="C26" i="2"/>
  <c r="G276" i="2" l="1"/>
  <c r="G275" i="2" s="1"/>
  <c r="G274" i="2" s="1"/>
  <c r="G12" i="2" s="1"/>
  <c r="H276" i="2"/>
  <c r="H275" i="2" s="1"/>
  <c r="H274" i="2" s="1"/>
  <c r="H12" i="2" s="1"/>
  <c r="E67" i="1"/>
  <c r="E66" i="1" s="1"/>
  <c r="E170" i="2"/>
  <c r="C215" i="2"/>
  <c r="C189" i="2" s="1"/>
  <c r="F67" i="1"/>
  <c r="F66" i="1" s="1"/>
  <c r="E15" i="1"/>
  <c r="E14" i="1" s="1"/>
  <c r="H92" i="2"/>
  <c r="G92" i="2"/>
  <c r="E92" i="2"/>
  <c r="C239" i="2"/>
  <c r="C92" i="2"/>
  <c r="G215" i="2"/>
  <c r="G189" i="2" s="1"/>
  <c r="F239" i="2"/>
  <c r="F215" i="2"/>
  <c r="F189" i="2" s="1"/>
  <c r="H239" i="2"/>
  <c r="H238" i="2" s="1"/>
  <c r="F170" i="2"/>
  <c r="F148" i="2" s="1"/>
  <c r="E215" i="2"/>
  <c r="E189" i="2" s="1"/>
  <c r="G239" i="2"/>
  <c r="G238" i="2" s="1"/>
  <c r="E239" i="2"/>
  <c r="E238" i="2" s="1"/>
  <c r="H215" i="2"/>
  <c r="H189" i="2" s="1"/>
  <c r="D215" i="2"/>
  <c r="D189" i="2" s="1"/>
  <c r="D239" i="2"/>
  <c r="D238" i="2" s="1"/>
  <c r="C67" i="1"/>
  <c r="C66" i="1" s="1"/>
  <c r="F53" i="1"/>
  <c r="F52" i="1" s="1"/>
  <c r="F25" i="2"/>
  <c r="F9" i="2" s="1"/>
  <c r="G136" i="2"/>
  <c r="G111" i="2" s="1"/>
  <c r="G170" i="2"/>
  <c r="G148" i="2" s="1"/>
  <c r="C276" i="2"/>
  <c r="C275" i="2" s="1"/>
  <c r="C274" i="2" s="1"/>
  <c r="C12" i="2" s="1"/>
  <c r="H170" i="2"/>
  <c r="H148" i="2" s="1"/>
  <c r="D170" i="2"/>
  <c r="D148" i="2" s="1"/>
  <c r="E136" i="2"/>
  <c r="E111" i="2" s="1"/>
  <c r="F15" i="2"/>
  <c r="G315" i="2"/>
  <c r="G314" i="2" s="1"/>
  <c r="G313" i="2" s="1"/>
  <c r="G317" i="2"/>
  <c r="G316" i="2" s="1"/>
  <c r="H317" i="2"/>
  <c r="H316" i="2" s="1"/>
  <c r="H315" i="2"/>
  <c r="H314" i="2" s="1"/>
  <c r="H313" i="2" s="1"/>
  <c r="F315" i="2"/>
  <c r="F314" i="2" s="1"/>
  <c r="F313" i="2" s="1"/>
  <c r="F317" i="2"/>
  <c r="F316" i="2" s="1"/>
  <c r="E317" i="2"/>
  <c r="E316" i="2" s="1"/>
  <c r="E315" i="2"/>
  <c r="E314" i="2" s="1"/>
  <c r="E313" i="2" s="1"/>
  <c r="D317" i="2"/>
  <c r="D316" i="2" s="1"/>
  <c r="D315" i="2"/>
  <c r="D314" i="2" s="1"/>
  <c r="D313" i="2" s="1"/>
  <c r="E292" i="2"/>
  <c r="E291" i="2" s="1"/>
  <c r="E14" i="2"/>
  <c r="G292" i="2"/>
  <c r="G291" i="2" s="1"/>
  <c r="G14" i="2"/>
  <c r="H292" i="2"/>
  <c r="H291" i="2" s="1"/>
  <c r="H14" i="2"/>
  <c r="F14" i="2"/>
  <c r="F292" i="2"/>
  <c r="F291" i="2" s="1"/>
  <c r="D292" i="2"/>
  <c r="D291" i="2" s="1"/>
  <c r="D14" i="2"/>
  <c r="F238" i="2"/>
  <c r="H79" i="2"/>
  <c r="H18" i="2" s="1"/>
  <c r="H19" i="2"/>
  <c r="F79" i="2"/>
  <c r="F18" i="2" s="1"/>
  <c r="F19" i="2"/>
  <c r="F111" i="2"/>
  <c r="H25" i="2"/>
  <c r="H9" i="2" s="1"/>
  <c r="D25" i="2"/>
  <c r="D9" i="2" s="1"/>
  <c r="D19" i="2"/>
  <c r="D111" i="2"/>
  <c r="E148" i="2"/>
  <c r="H111" i="2"/>
  <c r="G19" i="2"/>
  <c r="G79" i="2"/>
  <c r="G18" i="2" s="1"/>
  <c r="E79" i="2"/>
  <c r="E18" i="2" s="1"/>
  <c r="E19" i="2"/>
  <c r="E25" i="2"/>
  <c r="G25" i="2"/>
  <c r="G9" i="2" s="1"/>
  <c r="C97" i="1"/>
  <c r="F97" i="1"/>
  <c r="E97" i="1"/>
  <c r="D97" i="1"/>
  <c r="C111" i="2"/>
  <c r="C15" i="2"/>
  <c r="C170" i="2"/>
  <c r="C148" i="2" s="1"/>
  <c r="C14" i="2"/>
  <c r="C317" i="2"/>
  <c r="C316" i="2" s="1"/>
  <c r="C315" i="2"/>
  <c r="C314" i="2" s="1"/>
  <c r="C313" i="2" s="1"/>
  <c r="C25" i="2"/>
  <c r="C9" i="2" s="1"/>
  <c r="C238" i="2"/>
  <c r="E52" i="1"/>
  <c r="D52" i="1"/>
  <c r="C52" i="1"/>
  <c r="F14" i="1"/>
  <c r="D14" i="1"/>
  <c r="C14" i="1"/>
  <c r="C19" i="2"/>
  <c r="F8" i="1" l="1"/>
  <c r="F7" i="1" s="1"/>
  <c r="D8" i="1"/>
  <c r="D7" i="1" s="1"/>
  <c r="E8" i="1"/>
  <c r="E7" i="1" s="1"/>
  <c r="D91" i="2"/>
  <c r="D90" i="2" s="1"/>
  <c r="D54" i="2" s="1"/>
  <c r="D46" i="2" s="1"/>
  <c r="D45" i="2" s="1"/>
  <c r="D24" i="2" s="1"/>
  <c r="D23" i="2" s="1"/>
  <c r="H91" i="2"/>
  <c r="H90" i="2" s="1"/>
  <c r="H54" i="2" s="1"/>
  <c r="H46" i="2" s="1"/>
  <c r="H45" i="2" s="1"/>
  <c r="H88" i="2" s="1"/>
  <c r="F91" i="2"/>
  <c r="F90" i="2" s="1"/>
  <c r="F54" i="2" s="1"/>
  <c r="F46" i="2" s="1"/>
  <c r="F45" i="2" s="1"/>
  <c r="F10" i="2" s="1"/>
  <c r="F22" i="2" s="1"/>
  <c r="F21" i="2" s="1"/>
  <c r="E91" i="2"/>
  <c r="E90" i="2" s="1"/>
  <c r="E54" i="2" s="1"/>
  <c r="E46" i="2" s="1"/>
  <c r="E45" i="2" s="1"/>
  <c r="E10" i="2" s="1"/>
  <c r="G91" i="2"/>
  <c r="G90" i="2" s="1"/>
  <c r="G54" i="2" s="1"/>
  <c r="G46" i="2" s="1"/>
  <c r="G45" i="2" s="1"/>
  <c r="G88" i="2" s="1"/>
  <c r="E9" i="2"/>
  <c r="C8" i="1"/>
  <c r="C7" i="1" s="1"/>
  <c r="C91" i="2"/>
  <c r="C90" i="2" s="1"/>
  <c r="C54" i="2" s="1"/>
  <c r="C46" i="2" s="1"/>
  <c r="C45" i="2" s="1"/>
  <c r="C88" i="2" s="1"/>
  <c r="F8" i="2" l="1"/>
  <c r="F7" i="2" s="1"/>
  <c r="E8" i="2"/>
  <c r="E7" i="2" s="1"/>
  <c r="D88" i="2"/>
  <c r="D10" i="2"/>
  <c r="F88" i="2"/>
  <c r="E24" i="2"/>
  <c r="E23" i="2" s="1"/>
  <c r="F24" i="2"/>
  <c r="F23" i="2" s="1"/>
  <c r="H24" i="2"/>
  <c r="H23" i="2" s="1"/>
  <c r="H10" i="2"/>
  <c r="E88" i="2"/>
  <c r="G10" i="2"/>
  <c r="G24" i="2"/>
  <c r="G23" i="2" s="1"/>
  <c r="E22" i="2"/>
  <c r="E21" i="2" s="1"/>
  <c r="C10" i="2"/>
  <c r="C8" i="2" s="1"/>
  <c r="C24" i="2"/>
  <c r="C23" i="2" s="1"/>
  <c r="D22" i="2" l="1"/>
  <c r="D21" i="2" s="1"/>
  <c r="D8" i="2"/>
  <c r="D7" i="2" s="1"/>
  <c r="H22" i="2"/>
  <c r="H21" i="2" s="1"/>
  <c r="H8" i="2"/>
  <c r="H7" i="2" s="1"/>
  <c r="G8" i="2"/>
  <c r="G7" i="2" s="1"/>
  <c r="G22" i="2"/>
  <c r="G21" i="2" s="1"/>
  <c r="C22" i="2"/>
  <c r="C21" i="2" s="1"/>
  <c r="C7" i="2"/>
</calcChain>
</file>

<file path=xl/sharedStrings.xml><?xml version="1.0" encoding="utf-8"?>
<sst xmlns="http://schemas.openxmlformats.org/spreadsheetml/2006/main" count="649" uniqueCount="516">
  <si>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</si>
  <si>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</si>
  <si>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</si>
  <si>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</si>
  <si>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</si>
  <si>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</si>
  <si>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</si>
  <si>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</si>
  <si>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</si>
  <si>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</si>
  <si>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</si>
  <si>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</si>
  <si>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</si>
  <si>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</si>
  <si>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</si>
  <si>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</si>
  <si>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</si>
  <si>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</si>
  <si>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</si>
  <si>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</si>
  <si>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</si>
  <si>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</si>
  <si>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</si>
  <si>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</si>
  <si>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</si>
  <si>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</si>
  <si>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</si>
  <si>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</si>
  <si>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</si>
  <si>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</si>
  <si>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</si>
  <si>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</si>
  <si>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</si>
  <si>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</si>
  <si>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</si>
  <si>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</si>
  <si>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</si>
  <si>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</si>
  <si>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</si>
  <si>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</si>
  <si>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</si>
  <si>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</si>
  <si>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</si>
  <si>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</si>
  <si>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</si>
  <si>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</si>
  <si>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</si>
  <si>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</si>
  <si>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</si>
  <si>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</si>
  <si>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</si>
  <si>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</si>
  <si>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</si>
  <si>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</si>
  <si>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</si>
  <si>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</si>
  <si>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</si>
  <si>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</si>
  <si>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</si>
  <si>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</si>
  <si>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</si>
  <si>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</si>
  <si>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</si>
  <si>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</si>
  <si>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</si>
  <si>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</si>
  <si>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</si>
  <si>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</si>
  <si>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</si>
  <si>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</si>
  <si>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</si>
  <si>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</si>
  <si>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</si>
  <si>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</si>
  <si>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</si>
  <si>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</si>
  <si>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</si>
  <si>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</si>
  <si>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</si>
  <si>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</si>
  <si>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</si>
  <si>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</si>
  <si>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</si>
  <si>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</si>
  <si>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</si>
  <si>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</si>
  <si>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</si>
  <si>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</si>
  <si>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</si>
  <si>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</si>
  <si>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</si>
  <si>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</si>
  <si>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</si>
  <si>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</si>
  <si>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</si>
  <si>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</si>
  <si>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</si>
  <si>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</si>
  <si>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</si>
  <si>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</si>
  <si>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</si>
  <si>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</si>
  <si>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</si>
  <si>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</si>
  <si>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</si>
  <si>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</si>
  <si>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</si>
  <si>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</si>
  <si>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</si>
  <si>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</si>
  <si>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</si>
  <si>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</si>
  <si>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</si>
  <si>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</si>
  <si>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</si>
  <si>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</si>
  <si>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</si>
  <si>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</si>
  <si>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</si>
  <si>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</si>
  <si>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</si>
  <si>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</si>
  <si>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</si>
  <si>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</si>
  <si>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</si>
  <si>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</si>
  <si>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</si>
  <si>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</si>
  <si>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</si>
  <si>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</si>
  <si>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</si>
  <si>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</si>
  <si>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</si>
  <si>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</si>
  <si>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</si>
  <si>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</si>
  <si>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</si>
  <si>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</si>
  <si>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</si>
  <si>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</si>
  <si>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</si>
  <si>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</si>
  <si>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</si>
  <si>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</si>
  <si>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</si>
  <si>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</si>
  <si>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</si>
  <si>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</si>
  <si>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</si>
  <si>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</si>
  <si>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</si>
  <si>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</si>
  <si>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</si>
  <si>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</si>
  <si>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</si>
  <si>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</si>
  <si>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</si>
  <si>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</si>
  <si>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</si>
  <si>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</si>
  <si>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</si>
  <si>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</si>
  <si>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</si>
  <si>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</si>
  <si>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</si>
  <si>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</si>
  <si>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</si>
  <si>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</si>
  <si>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</si>
  <si>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</si>
  <si>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</si>
  <si>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</si>
  <si>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</si>
  <si>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</si>
  <si>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</si>
  <si>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48.05</t>
  </si>
  <si>
    <t>48.05.02</t>
  </si>
  <si>
    <t>08</t>
  </si>
  <si>
    <t>FONDURI EXTERNE NERAMBURSABILE
TOTAL VENITURI</t>
  </si>
  <si>
    <t>48.08</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</si>
  <si>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</si>
  <si>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</si>
  <si>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</si>
  <si>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</si>
  <si>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</si>
  <si>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</si>
  <si>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</si>
  <si>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</si>
  <si>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</si>
  <si>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</si>
  <si>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</si>
  <si>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</si>
  <si>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</si>
  <si>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</si>
  <si>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</si>
  <si>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</si>
  <si>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</si>
  <si>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</si>
  <si>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</si>
  <si>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</si>
  <si>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</si>
  <si>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</si>
  <si>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</si>
  <si>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</si>
  <si>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</si>
  <si>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</si>
  <si>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</si>
  <si>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</si>
  <si>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</si>
  <si>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</si>
  <si>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</si>
  <si>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</si>
  <si>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</si>
  <si>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</si>
  <si>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</si>
  <si>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</si>
  <si>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</si>
  <si>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</si>
  <si>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</si>
  <si>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</si>
  <si>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</si>
  <si>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</si>
  <si>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</si>
  <si>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</si>
  <si>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</si>
  <si>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</si>
  <si>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</si>
  <si>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</si>
  <si>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</si>
  <si>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</si>
  <si>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</si>
  <si>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</si>
  <si>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</si>
  <si>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</si>
  <si>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</si>
  <si>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</si>
  <si>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</si>
  <si>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</si>
  <si>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</si>
  <si>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</si>
  <si>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</si>
  <si>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</si>
  <si>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</si>
  <si>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</si>
  <si>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</si>
  <si>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</si>
  <si>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</si>
  <si>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</si>
  <si>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</si>
  <si>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</si>
  <si>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</si>
  <si>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</si>
  <si>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</si>
  <si>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</si>
  <si>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</si>
  <si>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</si>
  <si>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</si>
  <si>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</si>
  <si>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</si>
  <si>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</si>
  <si>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</si>
  <si>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</si>
  <si>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</si>
  <si>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</si>
  <si>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</si>
  <si>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</si>
  <si>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</si>
  <si>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</si>
  <si>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</si>
  <si>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</si>
  <si>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</si>
  <si>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</si>
  <si>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</si>
  <si>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</si>
  <si>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</si>
  <si>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</si>
  <si>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</si>
  <si>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</si>
  <si>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</si>
  <si>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</si>
  <si>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</si>
  <si>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</si>
  <si>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</si>
  <si>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</si>
  <si>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</si>
  <si>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</si>
  <si>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</si>
  <si>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</si>
  <si>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</si>
  <si>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</si>
  <si>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</si>
  <si>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</si>
  <si>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</si>
  <si>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</si>
  <si>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</si>
  <si>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</si>
  <si>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</si>
  <si>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</si>
  <si>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</si>
  <si>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</si>
  <si>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</si>
  <si>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</si>
  <si>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</si>
  <si>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</si>
  <si>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</si>
  <si>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</si>
  <si>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</si>
  <si>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</si>
  <si>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</si>
  <si>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</si>
  <si>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</si>
  <si>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</si>
  <si>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</si>
  <si>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</si>
  <si>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</si>
  <si>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</si>
  <si>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</si>
  <si>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</si>
  <si>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</si>
  <si>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</si>
  <si>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</si>
  <si>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</si>
  <si>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</si>
  <si>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</si>
  <si>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</si>
  <si>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</si>
  <si>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</si>
  <si>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</si>
  <si>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</si>
  <si>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</si>
  <si>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</si>
  <si>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</si>
  <si>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</si>
  <si>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</si>
  <si>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</si>
  <si>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</si>
  <si>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</si>
  <si>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</si>
  <si>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</si>
  <si>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</si>
  <si>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</si>
  <si>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</si>
  <si>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</si>
  <si>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</si>
  <si>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</si>
  <si>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</si>
  <si>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</si>
  <si>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</si>
  <si>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</si>
  <si>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</si>
  <si>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</si>
  <si>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</si>
  <si>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</si>
  <si>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</si>
  <si>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</si>
  <si>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</si>
  <si>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</si>
  <si>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</si>
  <si>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</si>
  <si>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</si>
  <si>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</si>
  <si>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</si>
  <si>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</si>
  <si>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</si>
  <si>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</si>
  <si>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</si>
  <si>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</si>
  <si>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</si>
  <si>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</si>
  <si>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</si>
  <si>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</si>
  <si>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</si>
  <si>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</si>
  <si>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</si>
  <si>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</si>
  <si>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</si>
  <si>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</si>
  <si>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</si>
  <si>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</si>
  <si>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</si>
  <si>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</si>
  <si>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</si>
  <si>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</si>
  <si>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</si>
  <si>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</si>
  <si>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</si>
  <si>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</si>
  <si>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</si>
  <si>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</si>
  <si>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</si>
  <si>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</si>
  <si>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</si>
  <si>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</si>
  <si>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</si>
  <si>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</si>
  <si>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</si>
  <si>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</si>
  <si>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</si>
  <si>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</si>
  <si>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</si>
  <si>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</si>
  <si>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</si>
  <si>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</si>
  <si>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</si>
  <si>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</si>
  <si>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</si>
  <si>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</si>
  <si>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</si>
  <si>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</si>
  <si>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</si>
  <si>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</si>
  <si>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</si>
  <si>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</si>
  <si>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</si>
  <si>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</si>
  <si>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</si>
  <si>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</si>
  <si>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</si>
  <si>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</si>
  <si>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</si>
  <si>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</si>
  <si>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</si>
  <si>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</si>
  <si>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</si>
  <si>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</si>
  <si>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</si>
  <si>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</si>
  <si>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</si>
  <si>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</si>
  <si>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</si>
  <si>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</si>
  <si>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</si>
  <si>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</si>
  <si>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</si>
  <si>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</si>
  <si>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</si>
  <si>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</si>
  <si>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</si>
  <si>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</si>
  <si>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</si>
  <si>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</si>
  <si>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</si>
  <si>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</si>
  <si>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</si>
  <si>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</si>
  <si>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</si>
  <si>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</si>
  <si>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</si>
  <si>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</si>
  <si>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</si>
  <si>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</si>
  <si>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</si>
  <si>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</si>
  <si>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</si>
  <si>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</si>
  <si>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</si>
  <si>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</si>
  <si>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</si>
  <si>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</si>
  <si>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</si>
  <si>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</si>
  <si>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Finantarea nationala</t>
  </si>
  <si>
    <t>Finantarea externa nerambursabila</t>
  </si>
  <si>
    <t>Finantare nationala</t>
  </si>
  <si>
    <t>Finantare externa nerambursabila</t>
  </si>
  <si>
    <t>FONDURI EXTERNE NERAMBURSABILE</t>
  </si>
  <si>
    <t>Alte chelutuieli in domeniul sanatatii</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</si>
  <si>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</si>
  <si>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</si>
  <si>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</si>
  <si>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</si>
  <si>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</si>
  <si>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</si>
  <si>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</si>
  <si>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</si>
  <si>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</si>
  <si>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</si>
  <si>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</si>
  <si>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</si>
  <si>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</si>
  <si>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</si>
  <si>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</si>
  <si>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</si>
  <si>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</si>
  <si>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</si>
  <si>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</si>
  <si>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</si>
  <si>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</si>
  <si>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</si>
  <si>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</si>
  <si>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</si>
  <si>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SUME PRIMITE DE LA UE/ALTI DONATORI IN CONTUL PLATILOR EFECTUATE SI PREFINANTARI</t>
  </si>
  <si>
    <t>Fondul Social European</t>
  </si>
  <si>
    <t>48.05.19</t>
  </si>
  <si>
    <t>SUME AFERENTE ASISTENTEI FINANCIARE NERAMBURSABILE ALOCATE PENTRU PNRR</t>
  </si>
  <si>
    <t>Sume rambursate din PNRR</t>
  </si>
  <si>
    <t>49.05</t>
  </si>
  <si>
    <t>49.05.02</t>
  </si>
  <si>
    <t>48.08.19</t>
  </si>
  <si>
    <t>CONT DE EXECUTIE CHELTUIELI 2024</t>
  </si>
  <si>
    <t>TITLUL VIII PROIECTE CU FINANTARE DIN FONDURI EXTERNE NERAMBURSABILE (FEN) POSTADERARE</t>
  </si>
  <si>
    <t>TITLUL XII PROIECTE CU FINANTARE DIN SUMELE REPREZENTAND ASISTENTA FINANCIARA NERAMBURSABILA AFERENTA PNRR</t>
  </si>
  <si>
    <t xml:space="preserve">    ~ medicamente imunologice folosite pentru producerea imunităţii active (sau folosite pentru prevenirea unor boli transmisibile), de care beneficiază unele segmente populaţionale în tratamentul ambulatoriu în regim de compensare, din care:</t>
  </si>
  <si>
    <t xml:space="preserve">         Programul national de sanatate mintala-Subprogramul national de tratament al bolnavilor cu toxicodependeta, precum si de testare a metabolitilor stupefiantelor</t>
  </si>
  <si>
    <t xml:space="preserve"> ~ Programul național de îngrijiri paliative</t>
  </si>
  <si>
    <t>Ingrijiri medicale la domiciliu, din care:</t>
  </si>
  <si>
    <t>Programe finantate din Fondul Social European Plus (FSE+), aferente cadrului financiar 2021-2027</t>
  </si>
  <si>
    <t>Fonduri europene nerambursabile</t>
  </si>
  <si>
    <t>Sume aferente TVA</t>
  </si>
  <si>
    <t>CONT DE EXECUTIE VENITURI  2024</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</si>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</sst>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8">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i/>
      <sz val="10"/>
      <name val="Palatino Linotype"/>
      <family val="1"/>
    </font>
    <font>
      <i/>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3" fontId="9" fillId="0" borderId="1" xfId="0" applyNumberFormat="1" applyFont="1" applyBorder="1" applyAlignment="1">
      <alignment vertical="top"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lignment horizontal="right" wrapText="1"/>
    </xf>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2" fontId="3" fillId="0" borderId="1" xfId="0" applyNumberFormat="1" applyFont="1" applyBorder="1" applyAlignment="1">
      <alignment horizontal="left" vertical="center" wrapText="1"/>
    </xf>
    <xf numFmtId="165" fontId="26" fillId="0" borderId="1" xfId="2" applyNumberFormat="1" applyFont="1" applyBorder="1" applyAlignment="1">
      <alignment wrapText="1"/>
    </xf>
    <xf numFmtId="3" fontId="25" fillId="0" borderId="1" xfId="0" applyNumberFormat="1" applyFont="1" applyBorder="1" applyAlignment="1">
      <alignment wrapText="1"/>
    </xf>
    <xf numFmtId="4" fontId="25" fillId="0" borderId="1" xfId="0" applyNumberFormat="1" applyFont="1" applyBorder="1"/>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4" fillId="0" borderId="1" xfId="0" applyNumberFormat="1" applyFont="1" applyBorder="1"/>
    <xf numFmtId="0" fontId="9" fillId="0" borderId="0" xfId="0" applyFont="1" applyAlignment="1">
      <alignment horizontal="center"/>
    </xf>
    <xf numFmtId="4" fontId="27" fillId="0" borderId="1" xfId="0" applyNumberFormat="1" applyFont="1" applyBorder="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0"/>
  <sheetViews>
    <sheetView tabSelected="1" zoomScaleNormal="100" workbookViewId="0">
      <pane xSplit="3" ySplit="6" topLeftCell="D9" activePane="bottomRight" state="frozen"/>
      <selection activeCell="B2" sqref="B2"/>
      <selection pane="topRight" activeCell="B2" sqref="B2"/>
      <selection pane="bottomLeft" activeCell="B2" sqref="B2"/>
      <selection pane="bottomRight" activeCell="E64" sqref="E64"/>
    </sheetView>
  </sheetViews>
  <sheetFormatPr defaultRowHeight="12.75"/>
  <cols>
    <col min="1" max="1" width="11" style="35" customWidth="1"/>
    <col min="2" max="2" width="59.5703125" style="6" customWidth="1"/>
    <col min="3" max="3" width="15" style="27" customWidth="1"/>
    <col min="4" max="4" width="12.7109375" style="27" customWidth="1"/>
    <col min="5" max="6" width="18" style="6" customWidth="1"/>
    <col min="7" max="7" width="17.28515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101" t="s">
        <v>509</v>
      </c>
      <c r="C1" s="91"/>
      <c r="D1" s="91"/>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65">
      <c r="B2" s="1"/>
      <c r="C2" s="91"/>
      <c r="D2" s="91"/>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row>
    <row r="3" spans="1:165">
      <c r="A3" s="2"/>
      <c r="B3" s="3"/>
      <c r="E3" s="27"/>
      <c r="F3" s="27"/>
      <c r="FG3" s="5"/>
    </row>
    <row r="4" spans="1:165" ht="12.75" customHeight="1">
      <c r="E4" s="27"/>
      <c r="F4" s="7" t="s">
        <v>0</v>
      </c>
      <c r="G4" s="132"/>
      <c r="H4" s="132"/>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1"/>
      <c r="EJ4" s="131"/>
      <c r="EK4" s="131"/>
      <c r="EL4" s="131"/>
      <c r="EM4" s="131"/>
      <c r="EN4" s="130"/>
      <c r="EO4" s="130"/>
      <c r="EP4" s="130"/>
      <c r="EQ4" s="130"/>
      <c r="ER4" s="130"/>
      <c r="ES4" s="130"/>
      <c r="ET4" s="130"/>
      <c r="EU4" s="130"/>
      <c r="EV4" s="130"/>
      <c r="EW4" s="130"/>
      <c r="EX4" s="130"/>
      <c r="EY4" s="130"/>
      <c r="EZ4" s="130"/>
      <c r="FA4" s="130"/>
      <c r="FB4" s="130"/>
      <c r="FC4" s="130"/>
      <c r="FD4" s="130"/>
      <c r="FE4" s="130"/>
      <c r="FF4" s="130"/>
      <c r="FG4" s="130"/>
    </row>
    <row r="5" spans="1:16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65" s="14" customFormat="1">
      <c r="A6" s="11"/>
      <c r="B6" s="12"/>
      <c r="C6" s="90"/>
      <c r="D6" s="90"/>
      <c r="E6" s="90"/>
      <c r="F6" s="90"/>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5">
      <c r="A7" s="92" t="s">
        <v>7</v>
      </c>
      <c r="B7" s="15" t="s">
        <v>8</v>
      </c>
      <c r="C7" s="16">
        <f>+C8+C66+C104+C92+C95+C90</f>
        <v>260813000</v>
      </c>
      <c r="D7" s="16">
        <f>+D8+D66+D104+D92+D90</f>
        <v>63807000</v>
      </c>
      <c r="E7" s="16">
        <f>+E8+E66+E104+E92+E90</f>
        <v>44788080.219999999</v>
      </c>
      <c r="F7" s="16">
        <f>+F8+F66+F104+F92+F90</f>
        <v>21954918.670000002</v>
      </c>
      <c r="G7" s="16">
        <f>+G8+G66+G104+G92+G90</f>
        <v>22833161.549999997</v>
      </c>
      <c r="H7" s="27"/>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7"/>
      <c r="FI7" s="27"/>
    </row>
    <row r="8" spans="1:165">
      <c r="A8" s="92" t="s">
        <v>9</v>
      </c>
      <c r="B8" s="15" t="s">
        <v>10</v>
      </c>
      <c r="C8" s="16">
        <f t="shared" ref="C8:F8" si="0">+C14+C52+C9</f>
        <v>260813000</v>
      </c>
      <c r="D8" s="16">
        <f t="shared" si="0"/>
        <v>63807000</v>
      </c>
      <c r="E8" s="16">
        <f t="shared" si="0"/>
        <v>45921196.219999999</v>
      </c>
      <c r="F8" s="16">
        <f t="shared" si="0"/>
        <v>21587813.670000002</v>
      </c>
      <c r="G8" s="16">
        <f t="shared" ref="G8" si="1">+G14+G52+G9</f>
        <v>24333382.549999997</v>
      </c>
      <c r="H8" s="2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7"/>
      <c r="FI8" s="27"/>
    </row>
    <row r="9" spans="1:165">
      <c r="A9" s="92" t="s">
        <v>11</v>
      </c>
      <c r="B9" s="15" t="s">
        <v>12</v>
      </c>
      <c r="C9" s="16">
        <f t="shared" ref="C9:F9" si="2">+C10+C11+C12+C13</f>
        <v>0</v>
      </c>
      <c r="D9" s="16">
        <f t="shared" si="2"/>
        <v>0</v>
      </c>
      <c r="E9" s="16">
        <f t="shared" si="2"/>
        <v>0</v>
      </c>
      <c r="F9" s="16">
        <f t="shared" si="2"/>
        <v>0</v>
      </c>
      <c r="G9" s="16">
        <f t="shared" ref="G9" si="3">+G10+G11+G12+G13</f>
        <v>0</v>
      </c>
      <c r="H9" s="27"/>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7"/>
      <c r="FI9" s="27"/>
    </row>
    <row r="10" spans="1:165" ht="38.25">
      <c r="A10" s="92" t="s">
        <v>13</v>
      </c>
      <c r="B10" s="15" t="s">
        <v>14</v>
      </c>
      <c r="C10" s="16"/>
      <c r="D10" s="16"/>
      <c r="E10" s="16"/>
      <c r="F10" s="16"/>
      <c r="G10" s="16"/>
      <c r="H10" s="27"/>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7"/>
      <c r="FI10" s="27"/>
    </row>
    <row r="11" spans="1:165" ht="38.25">
      <c r="A11" s="92" t="s">
        <v>15</v>
      </c>
      <c r="B11" s="15" t="s">
        <v>16</v>
      </c>
      <c r="C11" s="16"/>
      <c r="D11" s="16"/>
      <c r="E11" s="16"/>
      <c r="F11" s="16"/>
      <c r="G11" s="16"/>
      <c r="H11" s="27"/>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7"/>
      <c r="FI11" s="27"/>
    </row>
    <row r="12" spans="1:165" ht="25.5">
      <c r="A12" s="92" t="s">
        <v>17</v>
      </c>
      <c r="B12" s="15" t="s">
        <v>18</v>
      </c>
      <c r="C12" s="16"/>
      <c r="D12" s="16"/>
      <c r="E12" s="16"/>
      <c r="F12" s="16"/>
      <c r="G12" s="16"/>
      <c r="H12" s="27"/>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7"/>
      <c r="FI12" s="27"/>
    </row>
    <row r="13" spans="1:165" ht="38.25">
      <c r="A13" s="92" t="s">
        <v>19</v>
      </c>
      <c r="B13" s="15" t="s">
        <v>20</v>
      </c>
      <c r="C13" s="16"/>
      <c r="D13" s="16"/>
      <c r="E13" s="16"/>
      <c r="F13" s="16"/>
      <c r="G13" s="16"/>
      <c r="H13" s="27"/>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7"/>
      <c r="FI13" s="27"/>
    </row>
    <row r="14" spans="1:165">
      <c r="A14" s="92" t="s">
        <v>21</v>
      </c>
      <c r="B14" s="15" t="s">
        <v>22</v>
      </c>
      <c r="C14" s="16">
        <f t="shared" ref="C14:F14" si="4">+C15+C28</f>
        <v>256438000</v>
      </c>
      <c r="D14" s="16">
        <f t="shared" si="4"/>
        <v>61638000</v>
      </c>
      <c r="E14" s="16">
        <f t="shared" si="4"/>
        <v>45190700.75</v>
      </c>
      <c r="F14" s="16">
        <f t="shared" si="4"/>
        <v>21207949.600000001</v>
      </c>
      <c r="G14" s="16">
        <f t="shared" ref="G14" si="5">+G15+G28</f>
        <v>23982751.149999999</v>
      </c>
      <c r="H14" s="27"/>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7"/>
      <c r="FI14" s="27"/>
    </row>
    <row r="15" spans="1:165">
      <c r="A15" s="92" t="s">
        <v>23</v>
      </c>
      <c r="B15" s="15" t="s">
        <v>24</v>
      </c>
      <c r="C15" s="16">
        <f t="shared" ref="C15:F15" si="6">+C16+C24+C27</f>
        <v>15819000</v>
      </c>
      <c r="D15" s="16">
        <f t="shared" si="6"/>
        <v>3484000</v>
      </c>
      <c r="E15" s="16">
        <f t="shared" si="6"/>
        <v>3200877.75</v>
      </c>
      <c r="F15" s="16">
        <f t="shared" si="6"/>
        <v>1476220.6</v>
      </c>
      <c r="G15" s="16">
        <f t="shared" ref="G15" si="7">+G16+G24+G27</f>
        <v>1724657.15</v>
      </c>
      <c r="H15" s="27"/>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7"/>
      <c r="FI15" s="27"/>
    </row>
    <row r="16" spans="1:165" ht="25.5">
      <c r="A16" s="92" t="s">
        <v>25</v>
      </c>
      <c r="B16" s="15" t="s">
        <v>26</v>
      </c>
      <c r="C16" s="16">
        <f t="shared" ref="C16:F16" si="8">C17+C18+C20+C21+C22+C19+C23</f>
        <v>545000</v>
      </c>
      <c r="D16" s="16">
        <f t="shared" si="8"/>
        <v>130000</v>
      </c>
      <c r="E16" s="16">
        <f t="shared" si="8"/>
        <v>515179</v>
      </c>
      <c r="F16" s="16">
        <f t="shared" si="8"/>
        <v>158198</v>
      </c>
      <c r="G16" s="16">
        <f t="shared" ref="G16" si="9">G17+G18+G20+G21+G22+G19+G23</f>
        <v>356981</v>
      </c>
      <c r="H16" s="27"/>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7"/>
      <c r="FI16" s="27"/>
    </row>
    <row r="17" spans="1:165" ht="25.5">
      <c r="A17" s="93" t="s">
        <v>27</v>
      </c>
      <c r="B17" s="17" t="s">
        <v>28</v>
      </c>
      <c r="C17" s="16">
        <v>545000</v>
      </c>
      <c r="D17" s="16">
        <v>130000</v>
      </c>
      <c r="E17" s="127">
        <v>391670</v>
      </c>
      <c r="F17" s="127">
        <f>E17-G17</f>
        <v>106574</v>
      </c>
      <c r="G17" s="127">
        <v>285096</v>
      </c>
      <c r="H17" s="27"/>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7"/>
      <c r="FI17" s="27"/>
    </row>
    <row r="18" spans="1:165" ht="25.5">
      <c r="A18" s="93" t="s">
        <v>29</v>
      </c>
      <c r="B18" s="17" t="s">
        <v>30</v>
      </c>
      <c r="C18" s="16"/>
      <c r="D18" s="16"/>
      <c r="E18" s="127"/>
      <c r="F18" s="127"/>
      <c r="G18" s="127"/>
      <c r="H18" s="27"/>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7"/>
      <c r="FI18" s="27"/>
    </row>
    <row r="19" spans="1:165">
      <c r="A19" s="93" t="s">
        <v>31</v>
      </c>
      <c r="B19" s="17" t="s">
        <v>32</v>
      </c>
      <c r="C19" s="16"/>
      <c r="D19" s="16"/>
      <c r="E19" s="127"/>
      <c r="F19" s="127"/>
      <c r="G19" s="127"/>
      <c r="H19" s="27"/>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7"/>
      <c r="FI19" s="27"/>
    </row>
    <row r="20" spans="1:165" ht="25.5">
      <c r="A20" s="93" t="s">
        <v>33</v>
      </c>
      <c r="B20" s="17" t="s">
        <v>34</v>
      </c>
      <c r="C20" s="16"/>
      <c r="D20" s="16"/>
      <c r="E20" s="127"/>
      <c r="F20" s="127"/>
      <c r="G20" s="127"/>
      <c r="H20" s="27"/>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7"/>
      <c r="FI20" s="27"/>
    </row>
    <row r="21" spans="1:165" ht="25.5">
      <c r="A21" s="93" t="s">
        <v>35</v>
      </c>
      <c r="B21" s="17" t="s">
        <v>36</v>
      </c>
      <c r="C21" s="16"/>
      <c r="D21" s="16"/>
      <c r="E21" s="127"/>
      <c r="F21" s="127"/>
      <c r="G21" s="127"/>
      <c r="H21" s="27"/>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7"/>
      <c r="FI21" s="27"/>
    </row>
    <row r="22" spans="1:165" ht="43.5" customHeight="1">
      <c r="A22" s="93" t="s">
        <v>37</v>
      </c>
      <c r="B22" s="94" t="s">
        <v>38</v>
      </c>
      <c r="C22" s="16"/>
      <c r="D22" s="16"/>
      <c r="E22" s="127"/>
      <c r="F22" s="127"/>
      <c r="G22" s="127"/>
      <c r="H22" s="27"/>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7"/>
      <c r="FI22" s="27"/>
    </row>
    <row r="23" spans="1:165" ht="43.5" customHeight="1">
      <c r="A23" s="93" t="s">
        <v>39</v>
      </c>
      <c r="B23" s="94" t="s">
        <v>40</v>
      </c>
      <c r="C23" s="16"/>
      <c r="D23" s="16"/>
      <c r="E23" s="127">
        <v>123509</v>
      </c>
      <c r="F23" s="127">
        <f>E23-G23</f>
        <v>51624</v>
      </c>
      <c r="G23" s="127">
        <v>71885</v>
      </c>
      <c r="H23" s="27"/>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7"/>
      <c r="FI23" s="27"/>
    </row>
    <row r="24" spans="1:165">
      <c r="A24" s="92" t="s">
        <v>41</v>
      </c>
      <c r="B24" s="95" t="s">
        <v>42</v>
      </c>
      <c r="C24" s="19">
        <f t="shared" ref="C24:F24" si="10">C25+C26</f>
        <v>0</v>
      </c>
      <c r="D24" s="19">
        <f t="shared" si="10"/>
        <v>0</v>
      </c>
      <c r="E24" s="19">
        <f t="shared" si="10"/>
        <v>16982</v>
      </c>
      <c r="F24" s="19">
        <f t="shared" si="10"/>
        <v>1829</v>
      </c>
      <c r="G24" s="19">
        <f t="shared" ref="G24" si="11">G25+G26</f>
        <v>15153</v>
      </c>
      <c r="H24" s="27"/>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7"/>
      <c r="FI24" s="27"/>
    </row>
    <row r="25" spans="1:165">
      <c r="A25" s="93" t="s">
        <v>43</v>
      </c>
      <c r="B25" s="94" t="s">
        <v>44</v>
      </c>
      <c r="C25" s="16"/>
      <c r="D25" s="16"/>
      <c r="E25" s="127">
        <v>16982</v>
      </c>
      <c r="F25" s="127">
        <f>E25-G25</f>
        <v>1829</v>
      </c>
      <c r="G25" s="127">
        <v>15153</v>
      </c>
      <c r="H25" s="27"/>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7"/>
      <c r="FI25" s="27"/>
    </row>
    <row r="26" spans="1:165" ht="25.5">
      <c r="A26" s="93" t="s">
        <v>45</v>
      </c>
      <c r="B26" s="94" t="s">
        <v>46</v>
      </c>
      <c r="C26" s="16"/>
      <c r="D26" s="16"/>
      <c r="E26" s="127"/>
      <c r="F26" s="127"/>
      <c r="G26" s="127"/>
      <c r="H26" s="27"/>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7"/>
      <c r="FI26" s="27"/>
    </row>
    <row r="27" spans="1:165" ht="25.5">
      <c r="A27" s="93" t="s">
        <v>47</v>
      </c>
      <c r="B27" s="94" t="s">
        <v>48</v>
      </c>
      <c r="C27" s="16">
        <v>15274000</v>
      </c>
      <c r="D27" s="16">
        <v>3354000</v>
      </c>
      <c r="E27" s="127">
        <v>2668716.75</v>
      </c>
      <c r="F27" s="127">
        <f>E27-G27</f>
        <v>1316193.6000000001</v>
      </c>
      <c r="G27" s="127">
        <v>1352523.15</v>
      </c>
      <c r="H27" s="27"/>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7"/>
      <c r="FI27" s="27"/>
    </row>
    <row r="28" spans="1:165">
      <c r="A28" s="92" t="s">
        <v>49</v>
      </c>
      <c r="B28" s="15" t="s">
        <v>50</v>
      </c>
      <c r="C28" s="16">
        <f t="shared" ref="C28:F28" si="12">C29+C35+C51+C36+C37+C38+C39+C40+C41+C42+C43+C44+C45+C46+C47+C48+C49+C50</f>
        <v>240619000</v>
      </c>
      <c r="D28" s="16">
        <f t="shared" si="12"/>
        <v>58154000</v>
      </c>
      <c r="E28" s="16">
        <f t="shared" si="12"/>
        <v>41989823</v>
      </c>
      <c r="F28" s="16">
        <f t="shared" si="12"/>
        <v>19731729</v>
      </c>
      <c r="G28" s="16">
        <f t="shared" ref="G28" si="13">G29+G35+G51+G36+G37+G38+G39+G40+G41+G42+G43+G44+G45+G46+G47+G48+G49+G50</f>
        <v>22258094</v>
      </c>
      <c r="H28" s="27"/>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7"/>
      <c r="FI28" s="27"/>
    </row>
    <row r="29" spans="1:165" ht="25.5">
      <c r="A29" s="92" t="s">
        <v>51</v>
      </c>
      <c r="B29" s="15" t="s">
        <v>52</v>
      </c>
      <c r="C29" s="16">
        <f t="shared" ref="C29:F29" si="14">C30+C31+C32+C33+C34</f>
        <v>232826000</v>
      </c>
      <c r="D29" s="16">
        <f t="shared" si="14"/>
        <v>57012000</v>
      </c>
      <c r="E29" s="16">
        <f t="shared" si="14"/>
        <v>40872960</v>
      </c>
      <c r="F29" s="16">
        <f t="shared" si="14"/>
        <v>19122406</v>
      </c>
      <c r="G29" s="16">
        <f t="shared" ref="G29" si="15">G30+G31+G32+G33+G34</f>
        <v>21750554</v>
      </c>
      <c r="H29" s="27"/>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7"/>
      <c r="FI29" s="27"/>
    </row>
    <row r="30" spans="1:165" ht="25.5">
      <c r="A30" s="93" t="s">
        <v>53</v>
      </c>
      <c r="B30" s="17" t="s">
        <v>54</v>
      </c>
      <c r="C30" s="16">
        <v>232826000</v>
      </c>
      <c r="D30" s="16">
        <v>57012000</v>
      </c>
      <c r="E30" s="127">
        <v>41517307</v>
      </c>
      <c r="F30" s="127">
        <f>E30-G30</f>
        <v>19441737</v>
      </c>
      <c r="G30" s="127">
        <v>22075570</v>
      </c>
      <c r="H30" s="27"/>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7"/>
      <c r="FI30" s="27"/>
    </row>
    <row r="31" spans="1:165" ht="38.25">
      <c r="A31" s="93" t="s">
        <v>55</v>
      </c>
      <c r="B31" s="96" t="s">
        <v>56</v>
      </c>
      <c r="C31" s="16"/>
      <c r="D31" s="16"/>
      <c r="E31" s="127">
        <v>-644919</v>
      </c>
      <c r="F31" s="127">
        <f>E31-G31</f>
        <v>-319514</v>
      </c>
      <c r="G31" s="127">
        <v>-325405</v>
      </c>
      <c r="H31" s="27"/>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7"/>
      <c r="FI31" s="27"/>
    </row>
    <row r="32" spans="1:165" ht="27.75" customHeight="1">
      <c r="A32" s="93" t="s">
        <v>57</v>
      </c>
      <c r="B32" s="17" t="s">
        <v>58</v>
      </c>
      <c r="C32" s="16"/>
      <c r="D32" s="16"/>
      <c r="E32" s="127"/>
      <c r="F32" s="127"/>
      <c r="G32" s="127"/>
      <c r="H32" s="27"/>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7"/>
      <c r="FI32" s="27"/>
    </row>
    <row r="33" spans="1:165">
      <c r="A33" s="93" t="s">
        <v>59</v>
      </c>
      <c r="B33" s="17" t="s">
        <v>60</v>
      </c>
      <c r="C33" s="16"/>
      <c r="D33" s="16"/>
      <c r="E33" s="127">
        <v>572</v>
      </c>
      <c r="F33" s="127">
        <f>E33-G33</f>
        <v>183</v>
      </c>
      <c r="G33" s="127">
        <v>389</v>
      </c>
      <c r="H33" s="27"/>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7"/>
      <c r="FI33" s="27"/>
    </row>
    <row r="34" spans="1:165">
      <c r="A34" s="93" t="s">
        <v>61</v>
      </c>
      <c r="B34" s="17" t="s">
        <v>62</v>
      </c>
      <c r="C34" s="16"/>
      <c r="D34" s="16"/>
      <c r="E34" s="127"/>
      <c r="F34" s="127"/>
      <c r="G34" s="127"/>
      <c r="H34" s="27"/>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7"/>
      <c r="FI34" s="27"/>
    </row>
    <row r="35" spans="1:165">
      <c r="A35" s="93" t="s">
        <v>63</v>
      </c>
      <c r="B35" s="17" t="s">
        <v>64</v>
      </c>
      <c r="C35" s="16"/>
      <c r="D35" s="16"/>
      <c r="E35" s="127"/>
      <c r="F35" s="127"/>
      <c r="G35" s="127"/>
      <c r="H35" s="27"/>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7"/>
      <c r="FI35" s="27"/>
    </row>
    <row r="36" spans="1:165" ht="25.5">
      <c r="A36" s="93" t="s">
        <v>65</v>
      </c>
      <c r="B36" s="97" t="s">
        <v>66</v>
      </c>
      <c r="C36" s="16"/>
      <c r="D36" s="16"/>
      <c r="E36" s="127"/>
      <c r="F36" s="127"/>
      <c r="G36" s="127"/>
      <c r="H36" s="27"/>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7"/>
      <c r="FI36" s="27"/>
    </row>
    <row r="37" spans="1:165" ht="38.25">
      <c r="A37" s="93" t="s">
        <v>67</v>
      </c>
      <c r="B37" s="17" t="s">
        <v>68</v>
      </c>
      <c r="C37" s="16">
        <v>10000</v>
      </c>
      <c r="D37" s="16">
        <v>2000</v>
      </c>
      <c r="E37" s="127">
        <v>1196</v>
      </c>
      <c r="F37" s="127">
        <f>E37-G37</f>
        <v>562</v>
      </c>
      <c r="G37" s="127">
        <v>634</v>
      </c>
      <c r="H37" s="27"/>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7"/>
      <c r="FI37" s="27"/>
    </row>
    <row r="38" spans="1:165" ht="51">
      <c r="A38" s="93" t="s">
        <v>69</v>
      </c>
      <c r="B38" s="17" t="s">
        <v>70</v>
      </c>
      <c r="C38" s="16"/>
      <c r="D38" s="16"/>
      <c r="E38" s="127">
        <v>1</v>
      </c>
      <c r="F38" s="127">
        <f>E38-G38</f>
        <v>1</v>
      </c>
      <c r="G38" s="127">
        <v>0</v>
      </c>
      <c r="H38" s="2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7"/>
      <c r="FI38" s="27"/>
    </row>
    <row r="39" spans="1:165" ht="38.25">
      <c r="A39" s="93" t="s">
        <v>71</v>
      </c>
      <c r="B39" s="17" t="s">
        <v>72</v>
      </c>
      <c r="C39" s="16"/>
      <c r="D39" s="16"/>
      <c r="E39" s="127"/>
      <c r="F39" s="127"/>
      <c r="G39" s="127"/>
      <c r="H39" s="2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7"/>
      <c r="FI39" s="27"/>
    </row>
    <row r="40" spans="1:165" ht="38.25">
      <c r="A40" s="93" t="s">
        <v>73</v>
      </c>
      <c r="B40" s="17" t="s">
        <v>74</v>
      </c>
      <c r="C40" s="16"/>
      <c r="D40" s="16"/>
      <c r="E40" s="127"/>
      <c r="F40" s="127"/>
      <c r="G40" s="127"/>
      <c r="H40" s="2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7"/>
      <c r="FI40" s="27"/>
    </row>
    <row r="41" spans="1:165" ht="38.25">
      <c r="A41" s="93" t="s">
        <v>75</v>
      </c>
      <c r="B41" s="17" t="s">
        <v>76</v>
      </c>
      <c r="C41" s="16"/>
      <c r="D41" s="16"/>
      <c r="E41" s="127"/>
      <c r="F41" s="127"/>
      <c r="G41" s="127"/>
      <c r="H41" s="2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7"/>
      <c r="FI41" s="27"/>
    </row>
    <row r="42" spans="1:165" ht="38.25">
      <c r="A42" s="93" t="s">
        <v>77</v>
      </c>
      <c r="B42" s="17" t="s">
        <v>78</v>
      </c>
      <c r="C42" s="16"/>
      <c r="D42" s="16"/>
      <c r="E42" s="127"/>
      <c r="F42" s="127"/>
      <c r="G42" s="127"/>
      <c r="H42" s="2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7"/>
      <c r="FI42" s="27"/>
    </row>
    <row r="43" spans="1:165" ht="25.5">
      <c r="A43" s="93" t="s">
        <v>79</v>
      </c>
      <c r="B43" s="17" t="s">
        <v>80</v>
      </c>
      <c r="C43" s="16">
        <v>21000</v>
      </c>
      <c r="D43" s="16">
        <v>6000</v>
      </c>
      <c r="E43" s="127">
        <v>4860</v>
      </c>
      <c r="F43" s="127">
        <f>E43-G43</f>
        <v>3810</v>
      </c>
      <c r="G43" s="127">
        <v>1050</v>
      </c>
      <c r="H43" s="2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7"/>
      <c r="FI43" s="27"/>
    </row>
    <row r="44" spans="1:165" ht="25.5">
      <c r="A44" s="93" t="s">
        <v>81</v>
      </c>
      <c r="B44" s="17" t="s">
        <v>82</v>
      </c>
      <c r="C44" s="16"/>
      <c r="D44" s="16"/>
      <c r="E44" s="127">
        <v>30</v>
      </c>
      <c r="F44" s="127">
        <f>E44-G44</f>
        <v>18</v>
      </c>
      <c r="G44" s="127">
        <v>12</v>
      </c>
      <c r="H44" s="2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7"/>
      <c r="FI44" s="27"/>
    </row>
    <row r="45" spans="1:165">
      <c r="A45" s="93" t="s">
        <v>83</v>
      </c>
      <c r="B45" s="17" t="s">
        <v>84</v>
      </c>
      <c r="C45" s="16"/>
      <c r="D45" s="16"/>
      <c r="E45" s="127">
        <v>-7367</v>
      </c>
      <c r="F45" s="127">
        <f>E45-G45</f>
        <v>-2990</v>
      </c>
      <c r="G45" s="127">
        <v>-4377</v>
      </c>
      <c r="H45" s="27"/>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7"/>
      <c r="FI45" s="27"/>
    </row>
    <row r="46" spans="1:165">
      <c r="A46" s="93" t="s">
        <v>85</v>
      </c>
      <c r="B46" s="17" t="s">
        <v>86</v>
      </c>
      <c r="C46" s="16">
        <v>92000</v>
      </c>
      <c r="D46" s="16">
        <v>22000</v>
      </c>
      <c r="E46" s="127">
        <v>6665</v>
      </c>
      <c r="F46" s="127">
        <f>E46-G46</f>
        <v>3560</v>
      </c>
      <c r="G46" s="127">
        <v>3105</v>
      </c>
      <c r="H46" s="27"/>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7"/>
      <c r="FI46" s="27"/>
    </row>
    <row r="47" spans="1:165" ht="38.25" customHeight="1">
      <c r="A47" s="98" t="s">
        <v>87</v>
      </c>
      <c r="B47" s="20" t="s">
        <v>88</v>
      </c>
      <c r="C47" s="16"/>
      <c r="D47" s="16"/>
      <c r="E47" s="127"/>
      <c r="F47" s="127"/>
      <c r="G47" s="127"/>
      <c r="H47" s="27"/>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7"/>
      <c r="FI47" s="27"/>
    </row>
    <row r="48" spans="1:165">
      <c r="A48" s="98" t="s">
        <v>89</v>
      </c>
      <c r="B48" s="20" t="s">
        <v>90</v>
      </c>
      <c r="C48" s="16"/>
      <c r="D48" s="16"/>
      <c r="E48" s="127"/>
      <c r="F48" s="127"/>
      <c r="G48" s="127"/>
      <c r="H48" s="27"/>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7"/>
      <c r="FI48" s="27"/>
    </row>
    <row r="49" spans="1:165" ht="25.5">
      <c r="A49" s="98" t="s">
        <v>91</v>
      </c>
      <c r="B49" s="20" t="s">
        <v>92</v>
      </c>
      <c r="C49" s="16">
        <v>17000</v>
      </c>
      <c r="D49" s="16">
        <v>4000</v>
      </c>
      <c r="E49" s="127">
        <v>6974</v>
      </c>
      <c r="F49" s="127">
        <f>E49-G49</f>
        <v>0</v>
      </c>
      <c r="G49" s="127">
        <v>6974</v>
      </c>
      <c r="H49" s="27"/>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7"/>
      <c r="FI49" s="27"/>
    </row>
    <row r="50" spans="1:165">
      <c r="A50" s="98" t="s">
        <v>93</v>
      </c>
      <c r="B50" s="20" t="s">
        <v>94</v>
      </c>
      <c r="C50" s="16">
        <v>7653000</v>
      </c>
      <c r="D50" s="16">
        <v>1108000</v>
      </c>
      <c r="E50" s="127">
        <v>1104504</v>
      </c>
      <c r="F50" s="127">
        <f>E50-G50</f>
        <v>604362</v>
      </c>
      <c r="G50" s="127">
        <v>500142</v>
      </c>
      <c r="H50" s="2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7"/>
      <c r="FI50" s="27"/>
    </row>
    <row r="51" spans="1:165">
      <c r="A51" s="93" t="s">
        <v>95</v>
      </c>
      <c r="B51" s="17" t="s">
        <v>96</v>
      </c>
      <c r="C51" s="16"/>
      <c r="D51" s="16"/>
      <c r="E51" s="127"/>
      <c r="F51" s="127"/>
      <c r="G51" s="127"/>
      <c r="H51" s="2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7"/>
      <c r="FI51" s="27"/>
    </row>
    <row r="52" spans="1:165">
      <c r="A52" s="92" t="s">
        <v>97</v>
      </c>
      <c r="B52" s="15" t="s">
        <v>98</v>
      </c>
      <c r="C52" s="16">
        <f t="shared" ref="C52:F52" si="16">+C53+C58</f>
        <v>4375000</v>
      </c>
      <c r="D52" s="16">
        <f t="shared" si="16"/>
        <v>2169000</v>
      </c>
      <c r="E52" s="16">
        <f t="shared" si="16"/>
        <v>730495.47</v>
      </c>
      <c r="F52" s="16">
        <f t="shared" si="16"/>
        <v>379864.07</v>
      </c>
      <c r="G52" s="16">
        <f t="shared" ref="G52" si="17">+G53+G58</f>
        <v>350631.4</v>
      </c>
      <c r="H52" s="2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7"/>
      <c r="FI52" s="27"/>
    </row>
    <row r="53" spans="1:165">
      <c r="A53" s="92" t="s">
        <v>99</v>
      </c>
      <c r="B53" s="15" t="s">
        <v>100</v>
      </c>
      <c r="C53" s="16">
        <f t="shared" ref="C53:F53" si="18">+C54+C56</f>
        <v>0</v>
      </c>
      <c r="D53" s="16">
        <f t="shared" si="18"/>
        <v>0</v>
      </c>
      <c r="E53" s="16">
        <f t="shared" si="18"/>
        <v>0</v>
      </c>
      <c r="F53" s="16">
        <f t="shared" si="18"/>
        <v>0</v>
      </c>
      <c r="G53" s="16">
        <f t="shared" ref="G53" si="19">+G54+G56</f>
        <v>0</v>
      </c>
      <c r="H53" s="2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7"/>
      <c r="FI53" s="27"/>
    </row>
    <row r="54" spans="1:165">
      <c r="A54" s="92" t="s">
        <v>101</v>
      </c>
      <c r="B54" s="15" t="s">
        <v>102</v>
      </c>
      <c r="C54" s="16">
        <f t="shared" ref="C54:G54" si="20">+C55</f>
        <v>0</v>
      </c>
      <c r="D54" s="16">
        <f t="shared" si="20"/>
        <v>0</v>
      </c>
      <c r="E54" s="16">
        <f t="shared" si="20"/>
        <v>0</v>
      </c>
      <c r="F54" s="16">
        <f t="shared" si="20"/>
        <v>0</v>
      </c>
      <c r="G54" s="16">
        <f t="shared" si="20"/>
        <v>0</v>
      </c>
      <c r="H54" s="2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7"/>
      <c r="FI54" s="27"/>
    </row>
    <row r="55" spans="1:165">
      <c r="A55" s="93" t="s">
        <v>103</v>
      </c>
      <c r="B55" s="17" t="s">
        <v>104</v>
      </c>
      <c r="C55" s="16"/>
      <c r="D55" s="16"/>
      <c r="E55" s="127"/>
      <c r="F55" s="127"/>
      <c r="G55" s="127"/>
      <c r="H55" s="2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7"/>
      <c r="FI55" s="27"/>
    </row>
    <row r="56" spans="1:165">
      <c r="A56" s="92" t="s">
        <v>105</v>
      </c>
      <c r="B56" s="15" t="s">
        <v>106</v>
      </c>
      <c r="C56" s="16">
        <f t="shared" ref="C56:G56" si="21">+C57</f>
        <v>0</v>
      </c>
      <c r="D56" s="16">
        <f t="shared" si="21"/>
        <v>0</v>
      </c>
      <c r="E56" s="16">
        <f t="shared" si="21"/>
        <v>0</v>
      </c>
      <c r="F56" s="16">
        <f t="shared" si="21"/>
        <v>0</v>
      </c>
      <c r="G56" s="16">
        <f t="shared" si="21"/>
        <v>0</v>
      </c>
      <c r="H56" s="27"/>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7"/>
      <c r="FI56" s="27"/>
    </row>
    <row r="57" spans="1:165">
      <c r="A57" s="93" t="s">
        <v>107</v>
      </c>
      <c r="B57" s="17" t="s">
        <v>108</v>
      </c>
      <c r="C57" s="16"/>
      <c r="D57" s="16"/>
      <c r="E57" s="127"/>
      <c r="F57" s="127"/>
      <c r="G57" s="127"/>
      <c r="H57" s="27"/>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7"/>
      <c r="FI57" s="27"/>
    </row>
    <row r="58" spans="1:165" s="21" customFormat="1">
      <c r="A58" s="99" t="s">
        <v>109</v>
      </c>
      <c r="B58" s="15" t="s">
        <v>110</v>
      </c>
      <c r="C58" s="16">
        <f t="shared" ref="C58:F58" si="22">+C59+C64</f>
        <v>4375000</v>
      </c>
      <c r="D58" s="16">
        <f t="shared" si="22"/>
        <v>2169000</v>
      </c>
      <c r="E58" s="16">
        <f t="shared" si="22"/>
        <v>730495.47</v>
      </c>
      <c r="F58" s="16">
        <f t="shared" si="22"/>
        <v>379864.07</v>
      </c>
      <c r="G58" s="16">
        <f t="shared" ref="G58" si="23">+G59+G64</f>
        <v>350631.4</v>
      </c>
      <c r="H58" s="27"/>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92" t="s">
        <v>111</v>
      </c>
      <c r="B59" s="15" t="s">
        <v>112</v>
      </c>
      <c r="C59" s="16">
        <f t="shared" ref="C59:F59" si="24">C63+C61+C62+C60</f>
        <v>4375000</v>
      </c>
      <c r="D59" s="16">
        <f t="shared" si="24"/>
        <v>2169000</v>
      </c>
      <c r="E59" s="16">
        <f t="shared" si="24"/>
        <v>730495.47</v>
      </c>
      <c r="F59" s="16">
        <f t="shared" si="24"/>
        <v>379864.07</v>
      </c>
      <c r="G59" s="16">
        <f t="shared" ref="G59" si="25">G63+G61+G62+G60</f>
        <v>350631.4</v>
      </c>
      <c r="H59" s="27"/>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7"/>
      <c r="FI59" s="27"/>
    </row>
    <row r="60" spans="1:165">
      <c r="A60" s="92" t="s">
        <v>113</v>
      </c>
      <c r="B60" s="15" t="s">
        <v>114</v>
      </c>
      <c r="C60" s="16">
        <v>4043000</v>
      </c>
      <c r="D60" s="16">
        <v>2014000</v>
      </c>
      <c r="E60" s="16">
        <v>705328</v>
      </c>
      <c r="F60" s="127">
        <f>E60-G60</f>
        <v>358234</v>
      </c>
      <c r="G60" s="16">
        <v>347094</v>
      </c>
      <c r="H60" s="27"/>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7"/>
      <c r="FI60" s="27"/>
    </row>
    <row r="61" spans="1:165">
      <c r="A61" s="22" t="s">
        <v>115</v>
      </c>
      <c r="B61" s="15" t="s">
        <v>116</v>
      </c>
      <c r="C61" s="16"/>
      <c r="D61" s="16"/>
      <c r="E61" s="16"/>
      <c r="F61" s="16"/>
      <c r="G61" s="16"/>
      <c r="H61" s="27"/>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7"/>
      <c r="FI61" s="27"/>
    </row>
    <row r="62" spans="1:165">
      <c r="A62" s="22" t="s">
        <v>117</v>
      </c>
      <c r="B62" s="15" t="s">
        <v>118</v>
      </c>
      <c r="C62" s="16"/>
      <c r="D62" s="16"/>
      <c r="E62" s="16"/>
      <c r="F62" s="16"/>
      <c r="G62" s="16"/>
      <c r="H62" s="2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7"/>
      <c r="FI62" s="27"/>
    </row>
    <row r="63" spans="1:165">
      <c r="A63" s="93" t="s">
        <v>119</v>
      </c>
      <c r="B63" s="23" t="s">
        <v>120</v>
      </c>
      <c r="C63" s="16">
        <v>332000</v>
      </c>
      <c r="D63" s="16">
        <v>155000</v>
      </c>
      <c r="E63" s="127">
        <v>25167.47</v>
      </c>
      <c r="F63" s="127">
        <f>E63-G63</f>
        <v>21630.07</v>
      </c>
      <c r="G63" s="127">
        <v>3537.4</v>
      </c>
      <c r="H63" s="2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7"/>
      <c r="FI63" s="27"/>
    </row>
    <row r="64" spans="1:165">
      <c r="A64" s="92" t="s">
        <v>121</v>
      </c>
      <c r="B64" s="15" t="s">
        <v>122</v>
      </c>
      <c r="C64" s="16">
        <f t="shared" ref="C64:G64" si="26">C65</f>
        <v>0</v>
      </c>
      <c r="D64" s="16">
        <f t="shared" si="26"/>
        <v>0</v>
      </c>
      <c r="E64" s="16">
        <f t="shared" si="26"/>
        <v>0</v>
      </c>
      <c r="F64" s="16">
        <f t="shared" si="26"/>
        <v>0</v>
      </c>
      <c r="G64" s="16">
        <f t="shared" si="26"/>
        <v>0</v>
      </c>
      <c r="H64" s="2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7"/>
      <c r="FI64" s="27"/>
    </row>
    <row r="65" spans="1:165">
      <c r="A65" s="93" t="s">
        <v>123</v>
      </c>
      <c r="B65" s="23" t="s">
        <v>124</v>
      </c>
      <c r="C65" s="16"/>
      <c r="D65" s="16"/>
      <c r="E65" s="127"/>
      <c r="F65" s="127"/>
      <c r="G65" s="1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7"/>
      <c r="FI65" s="27"/>
    </row>
    <row r="66" spans="1:165">
      <c r="A66" s="92" t="s">
        <v>125</v>
      </c>
      <c r="B66" s="15" t="s">
        <v>126</v>
      </c>
      <c r="C66" s="16">
        <f t="shared" ref="C66:G66" si="27">+C67</f>
        <v>0</v>
      </c>
      <c r="D66" s="16">
        <f t="shared" si="27"/>
        <v>0</v>
      </c>
      <c r="E66" s="16">
        <f t="shared" si="27"/>
        <v>4</v>
      </c>
      <c r="F66" s="16">
        <f t="shared" si="27"/>
        <v>0</v>
      </c>
      <c r="G66" s="16">
        <f t="shared" si="27"/>
        <v>4</v>
      </c>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7"/>
      <c r="FI66" s="27"/>
    </row>
    <row r="67" spans="1:165">
      <c r="A67" s="92" t="s">
        <v>127</v>
      </c>
      <c r="B67" s="15" t="s">
        <v>128</v>
      </c>
      <c r="C67" s="16">
        <f t="shared" ref="C67:F67" si="28">+C68+C81</f>
        <v>0</v>
      </c>
      <c r="D67" s="16">
        <f t="shared" si="28"/>
        <v>0</v>
      </c>
      <c r="E67" s="16">
        <f t="shared" si="28"/>
        <v>4</v>
      </c>
      <c r="F67" s="16">
        <f t="shared" si="28"/>
        <v>0</v>
      </c>
      <c r="G67" s="16">
        <f t="shared" ref="G67" si="29">+G68+G81</f>
        <v>4</v>
      </c>
      <c r="H67" s="2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7"/>
      <c r="FI67" s="27"/>
    </row>
    <row r="68" spans="1:165">
      <c r="A68" s="92" t="s">
        <v>129</v>
      </c>
      <c r="B68" s="15" t="s">
        <v>130</v>
      </c>
      <c r="C68" s="16">
        <f t="shared" ref="C68:F68" si="30">C69+C70+C71+C72+C74+C75+C76+C77+C73+C78+C79+C80</f>
        <v>0</v>
      </c>
      <c r="D68" s="16">
        <f t="shared" si="30"/>
        <v>0</v>
      </c>
      <c r="E68" s="16">
        <f t="shared" si="30"/>
        <v>0</v>
      </c>
      <c r="F68" s="16">
        <f t="shared" si="30"/>
        <v>0</v>
      </c>
      <c r="G68" s="16">
        <f t="shared" ref="G68" si="31">G69+G70+G71+G72+G74+G75+G76+G77+G73+G78+G79+G80</f>
        <v>0</v>
      </c>
      <c r="H68" s="2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7"/>
      <c r="FI68" s="27"/>
    </row>
    <row r="69" spans="1:165" ht="25.5">
      <c r="A69" s="93" t="s">
        <v>131</v>
      </c>
      <c r="B69" s="23" t="s">
        <v>132</v>
      </c>
      <c r="C69" s="16"/>
      <c r="D69" s="16"/>
      <c r="E69" s="127"/>
      <c r="F69" s="127"/>
      <c r="G69" s="127"/>
      <c r="H69" s="2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7"/>
      <c r="FI69" s="27"/>
    </row>
    <row r="70" spans="1:165" ht="25.5">
      <c r="A70" s="93" t="s">
        <v>133</v>
      </c>
      <c r="B70" s="23" t="s">
        <v>134</v>
      </c>
      <c r="C70" s="16"/>
      <c r="D70" s="16"/>
      <c r="E70" s="127"/>
      <c r="F70" s="127"/>
      <c r="G70" s="127"/>
      <c r="H70" s="2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7"/>
      <c r="FI70" s="27"/>
    </row>
    <row r="71" spans="1:165" ht="25.5">
      <c r="A71" s="100" t="s">
        <v>135</v>
      </c>
      <c r="B71" s="23" t="s">
        <v>136</v>
      </c>
      <c r="C71" s="16"/>
      <c r="D71" s="16"/>
      <c r="E71" s="127"/>
      <c r="F71" s="127"/>
      <c r="G71" s="127"/>
      <c r="H71" s="2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7"/>
      <c r="FI71" s="27"/>
    </row>
    <row r="72" spans="1:165" ht="25.5">
      <c r="A72" s="93" t="s">
        <v>137</v>
      </c>
      <c r="B72" s="24" t="s">
        <v>138</v>
      </c>
      <c r="C72" s="16"/>
      <c r="D72" s="16"/>
      <c r="E72" s="127"/>
      <c r="F72" s="127"/>
      <c r="G72" s="127"/>
      <c r="H72" s="2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7"/>
      <c r="FI72" s="27"/>
    </row>
    <row r="73" spans="1:165">
      <c r="A73" s="93" t="s">
        <v>139</v>
      </c>
      <c r="B73" s="24" t="s">
        <v>140</v>
      </c>
      <c r="C73" s="16"/>
      <c r="D73" s="16"/>
      <c r="E73" s="127"/>
      <c r="F73" s="127"/>
      <c r="G73" s="127"/>
      <c r="H73" s="2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7"/>
      <c r="FI73" s="27"/>
    </row>
    <row r="74" spans="1:165" ht="25.5">
      <c r="A74" s="93" t="s">
        <v>141</v>
      </c>
      <c r="B74" s="24" t="s">
        <v>142</v>
      </c>
      <c r="C74" s="16"/>
      <c r="D74" s="16"/>
      <c r="E74" s="127"/>
      <c r="F74" s="127"/>
      <c r="G74" s="127"/>
      <c r="H74" s="2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7"/>
      <c r="FI74" s="27"/>
    </row>
    <row r="75" spans="1:165" ht="25.5">
      <c r="A75" s="93" t="s">
        <v>143</v>
      </c>
      <c r="B75" s="24" t="s">
        <v>144</v>
      </c>
      <c r="C75" s="16"/>
      <c r="D75" s="16"/>
      <c r="E75" s="127"/>
      <c r="F75" s="127"/>
      <c r="G75" s="127"/>
      <c r="H75" s="2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7"/>
      <c r="FI75" s="27"/>
    </row>
    <row r="76" spans="1:165" ht="25.5">
      <c r="A76" s="93" t="s">
        <v>145</v>
      </c>
      <c r="B76" s="24" t="s">
        <v>146</v>
      </c>
      <c r="C76" s="16"/>
      <c r="D76" s="16"/>
      <c r="E76" s="127"/>
      <c r="F76" s="127"/>
      <c r="G76" s="127"/>
      <c r="H76" s="2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7"/>
      <c r="FI76" s="27"/>
    </row>
    <row r="77" spans="1:165" ht="51">
      <c r="A77" s="93" t="s">
        <v>147</v>
      </c>
      <c r="B77" s="24" t="s">
        <v>148</v>
      </c>
      <c r="C77" s="16"/>
      <c r="D77" s="16"/>
      <c r="E77" s="127"/>
      <c r="F77" s="127"/>
      <c r="G77" s="127"/>
      <c r="H77" s="2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7"/>
      <c r="FI77" s="27"/>
    </row>
    <row r="78" spans="1:165" ht="25.5">
      <c r="A78" s="93" t="s">
        <v>149</v>
      </c>
      <c r="B78" s="24" t="s">
        <v>150</v>
      </c>
      <c r="C78" s="16"/>
      <c r="D78" s="16"/>
      <c r="E78" s="127"/>
      <c r="F78" s="127"/>
      <c r="G78" s="127"/>
      <c r="H78" s="2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7"/>
      <c r="FI78" s="27"/>
    </row>
    <row r="79" spans="1:165" ht="25.5">
      <c r="A79" s="93" t="s">
        <v>151</v>
      </c>
      <c r="B79" s="24" t="s">
        <v>152</v>
      </c>
      <c r="C79" s="16"/>
      <c r="D79" s="16"/>
      <c r="E79" s="127"/>
      <c r="F79" s="127"/>
      <c r="G79" s="127"/>
      <c r="H79" s="2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7"/>
      <c r="FI79" s="27"/>
    </row>
    <row r="80" spans="1:165" ht="51">
      <c r="A80" s="93" t="s">
        <v>153</v>
      </c>
      <c r="B80" s="24" t="s">
        <v>154</v>
      </c>
      <c r="C80" s="16"/>
      <c r="D80" s="16"/>
      <c r="E80" s="127"/>
      <c r="F80" s="127"/>
      <c r="G80" s="127"/>
      <c r="H80" s="2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7"/>
      <c r="FI80" s="27"/>
    </row>
    <row r="81" spans="1:165">
      <c r="A81" s="92" t="s">
        <v>155</v>
      </c>
      <c r="B81" s="15" t="s">
        <v>156</v>
      </c>
      <c r="C81" s="16">
        <f t="shared" ref="C81:F81" si="32">+C82+C83+C84+C85+C86+C87+C88+C89</f>
        <v>0</v>
      </c>
      <c r="D81" s="16">
        <f t="shared" si="32"/>
        <v>0</v>
      </c>
      <c r="E81" s="16">
        <f t="shared" si="32"/>
        <v>4</v>
      </c>
      <c r="F81" s="16">
        <f t="shared" si="32"/>
        <v>0</v>
      </c>
      <c r="G81" s="16">
        <f t="shared" ref="G81" si="33">+G82+G83+G84+G85+G86+G87+G88+G89</f>
        <v>4</v>
      </c>
      <c r="H81" s="2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7"/>
      <c r="FI81" s="27"/>
    </row>
    <row r="82" spans="1:165" ht="25.5">
      <c r="A82" s="93" t="s">
        <v>157</v>
      </c>
      <c r="B82" s="17" t="s">
        <v>158</v>
      </c>
      <c r="C82" s="16"/>
      <c r="D82" s="16"/>
      <c r="E82" s="127"/>
      <c r="F82" s="127"/>
      <c r="G82" s="127"/>
      <c r="H82" s="2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7"/>
      <c r="FI82" s="27"/>
    </row>
    <row r="83" spans="1:165" ht="25.5">
      <c r="A83" s="93" t="s">
        <v>159</v>
      </c>
      <c r="B83" s="25" t="s">
        <v>138</v>
      </c>
      <c r="C83" s="16"/>
      <c r="D83" s="16"/>
      <c r="E83" s="127"/>
      <c r="F83" s="127"/>
      <c r="G83" s="127"/>
      <c r="H83" s="2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7"/>
      <c r="FI83" s="27"/>
    </row>
    <row r="84" spans="1:165" ht="38.25">
      <c r="A84" s="93" t="s">
        <v>160</v>
      </c>
      <c r="B84" s="17" t="s">
        <v>161</v>
      </c>
      <c r="C84" s="16"/>
      <c r="D84" s="16"/>
      <c r="E84" s="127">
        <v>4</v>
      </c>
      <c r="F84" s="127">
        <f>E84-G84</f>
        <v>0</v>
      </c>
      <c r="G84" s="127">
        <v>4</v>
      </c>
      <c r="H84" s="2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7"/>
      <c r="FI84" s="27"/>
    </row>
    <row r="85" spans="1:165" ht="38.25">
      <c r="A85" s="93" t="s">
        <v>162</v>
      </c>
      <c r="B85" s="17" t="s">
        <v>163</v>
      </c>
      <c r="C85" s="16"/>
      <c r="D85" s="16"/>
      <c r="E85" s="127"/>
      <c r="F85" s="127"/>
      <c r="G85" s="127"/>
      <c r="H85" s="2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7"/>
      <c r="FI85" s="27"/>
    </row>
    <row r="86" spans="1:165" ht="25.5">
      <c r="A86" s="93" t="s">
        <v>164</v>
      </c>
      <c r="B86" s="17" t="s">
        <v>142</v>
      </c>
      <c r="C86" s="16"/>
      <c r="D86" s="16"/>
      <c r="E86" s="127"/>
      <c r="F86" s="127"/>
      <c r="G86" s="127"/>
      <c r="H86" s="27"/>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7"/>
      <c r="FI86" s="27"/>
    </row>
    <row r="87" spans="1:165">
      <c r="A87" s="97" t="s">
        <v>165</v>
      </c>
      <c r="B87" s="17" t="s">
        <v>166</v>
      </c>
      <c r="C87" s="16"/>
      <c r="D87" s="16"/>
      <c r="E87" s="127"/>
      <c r="F87" s="127"/>
      <c r="G87" s="127"/>
      <c r="H87" s="27"/>
      <c r="AT87" s="27"/>
      <c r="BT87" s="27"/>
      <c r="BU87" s="27"/>
      <c r="BV87" s="27"/>
      <c r="CN87" s="27"/>
    </row>
    <row r="88" spans="1:165" ht="63.75">
      <c r="A88" s="17" t="s">
        <v>167</v>
      </c>
      <c r="B88" s="26" t="s">
        <v>168</v>
      </c>
      <c r="C88" s="16"/>
      <c r="D88" s="16"/>
      <c r="E88" s="127"/>
      <c r="F88" s="127"/>
      <c r="G88" s="127"/>
      <c r="H88" s="27"/>
      <c r="BT88" s="27"/>
      <c r="BU88" s="27"/>
      <c r="BV88" s="27"/>
      <c r="CN88" s="27"/>
    </row>
    <row r="89" spans="1:165" ht="25.5">
      <c r="A89" s="17" t="s">
        <v>169</v>
      </c>
      <c r="B89" s="28" t="s">
        <v>170</v>
      </c>
      <c r="C89" s="16"/>
      <c r="D89" s="16"/>
      <c r="E89" s="127"/>
      <c r="F89" s="127"/>
      <c r="G89" s="127"/>
      <c r="H89" s="27"/>
      <c r="BT89" s="27"/>
      <c r="BU89" s="27"/>
      <c r="BV89" s="27"/>
      <c r="CN89" s="27"/>
    </row>
    <row r="90" spans="1:165" ht="25.5">
      <c r="A90" s="17" t="s">
        <v>171</v>
      </c>
      <c r="B90" s="29" t="s">
        <v>491</v>
      </c>
      <c r="C90" s="19">
        <f>C91</f>
        <v>0</v>
      </c>
      <c r="D90" s="19">
        <f t="shared" ref="D90:G90" si="34">D91</f>
        <v>0</v>
      </c>
      <c r="E90" s="19">
        <f t="shared" si="34"/>
        <v>0</v>
      </c>
      <c r="F90" s="19">
        <f t="shared" si="34"/>
        <v>0</v>
      </c>
      <c r="G90" s="19">
        <f t="shared" si="34"/>
        <v>0</v>
      </c>
      <c r="H90" s="27"/>
      <c r="BT90" s="27"/>
      <c r="BU90" s="27"/>
      <c r="BV90" s="27"/>
      <c r="CN90" s="27"/>
    </row>
    <row r="91" spans="1:165">
      <c r="A91" s="17" t="s">
        <v>173</v>
      </c>
      <c r="B91" s="28" t="s">
        <v>492</v>
      </c>
      <c r="C91" s="16"/>
      <c r="D91" s="16"/>
      <c r="E91" s="127"/>
      <c r="F91" s="127"/>
      <c r="G91" s="127"/>
      <c r="H91" s="27"/>
      <c r="I91" s="27"/>
      <c r="J91" s="27"/>
      <c r="BT91" s="27"/>
      <c r="BU91" s="27"/>
      <c r="BV91" s="27"/>
      <c r="CN91" s="27"/>
    </row>
    <row r="92" spans="1:165" ht="38.25">
      <c r="A92" s="17" t="s">
        <v>175</v>
      </c>
      <c r="B92" s="29" t="s">
        <v>172</v>
      </c>
      <c r="C92" s="19">
        <f>C93+C94</f>
        <v>0</v>
      </c>
      <c r="D92" s="19">
        <f>D93+D94</f>
        <v>0</v>
      </c>
      <c r="E92" s="19">
        <f>E93+E94</f>
        <v>0</v>
      </c>
      <c r="F92" s="19">
        <f>F93+F94</f>
        <v>0</v>
      </c>
      <c r="G92" s="19">
        <f>G93+G94</f>
        <v>0</v>
      </c>
      <c r="H92" s="27"/>
      <c r="I92" s="27"/>
      <c r="J92" s="27"/>
      <c r="BT92" s="27"/>
      <c r="BU92" s="27"/>
      <c r="BV92" s="27"/>
      <c r="CN92" s="27"/>
    </row>
    <row r="93" spans="1:165">
      <c r="A93" s="17" t="s">
        <v>176</v>
      </c>
      <c r="B93" s="28" t="s">
        <v>174</v>
      </c>
      <c r="C93" s="19"/>
      <c r="D93" s="19"/>
      <c r="E93" s="19"/>
      <c r="F93" s="19"/>
      <c r="G93" s="19"/>
      <c r="H93" s="27"/>
      <c r="I93" s="27"/>
      <c r="J93" s="27"/>
      <c r="BT93" s="27"/>
      <c r="BU93" s="27"/>
      <c r="BV93" s="27"/>
      <c r="CN93" s="27"/>
    </row>
    <row r="94" spans="1:165">
      <c r="A94" s="17" t="s">
        <v>493</v>
      </c>
      <c r="B94" s="28" t="s">
        <v>478</v>
      </c>
      <c r="C94" s="19"/>
      <c r="D94" s="19"/>
      <c r="E94" s="19"/>
      <c r="F94" s="19"/>
      <c r="G94" s="19"/>
      <c r="H94" s="27"/>
      <c r="I94" s="27"/>
      <c r="J94" s="27"/>
      <c r="BT94" s="27"/>
      <c r="BU94" s="27"/>
      <c r="BV94" s="27"/>
      <c r="CN94" s="27"/>
    </row>
    <row r="95" spans="1:165" ht="25.5">
      <c r="A95" s="17" t="s">
        <v>496</v>
      </c>
      <c r="B95" s="119" t="s">
        <v>494</v>
      </c>
      <c r="C95" s="19">
        <f>C96</f>
        <v>0</v>
      </c>
      <c r="D95" s="19">
        <f t="shared" ref="D95:G95" si="35">D96</f>
        <v>0</v>
      </c>
      <c r="E95" s="19">
        <f t="shared" si="35"/>
        <v>0</v>
      </c>
      <c r="F95" s="19">
        <f t="shared" si="35"/>
        <v>0</v>
      </c>
      <c r="G95" s="19">
        <f t="shared" si="35"/>
        <v>0</v>
      </c>
      <c r="H95" s="27"/>
      <c r="I95" s="27"/>
      <c r="J95" s="27"/>
      <c r="BT95" s="27"/>
      <c r="BU95" s="27"/>
      <c r="BV95" s="27"/>
      <c r="CN95" s="27"/>
    </row>
    <row r="96" spans="1:165">
      <c r="A96" s="17" t="s">
        <v>497</v>
      </c>
      <c r="B96" s="28" t="s">
        <v>495</v>
      </c>
      <c r="C96" s="19"/>
      <c r="D96" s="19"/>
      <c r="E96" s="19"/>
      <c r="F96" s="19"/>
      <c r="G96" s="19"/>
      <c r="H96" s="27"/>
      <c r="I96" s="27"/>
      <c r="J96" s="27"/>
      <c r="BT96" s="27"/>
      <c r="BU96" s="27"/>
      <c r="BV96" s="27"/>
      <c r="CN96" s="27"/>
    </row>
    <row r="97" spans="1:92" ht="25.5">
      <c r="A97" s="30" t="s">
        <v>177</v>
      </c>
      <c r="B97" s="31" t="s">
        <v>178</v>
      </c>
      <c r="C97" s="19">
        <f>C98+C100</f>
        <v>0</v>
      </c>
      <c r="D97" s="19">
        <f>D98+D100</f>
        <v>0</v>
      </c>
      <c r="E97" s="19">
        <f>E98+E100</f>
        <v>0</v>
      </c>
      <c r="F97" s="19">
        <f>F98+F100</f>
        <v>0</v>
      </c>
      <c r="G97" s="19">
        <f>G98+G100</f>
        <v>0</v>
      </c>
      <c r="H97" s="27"/>
      <c r="I97" s="27"/>
      <c r="J97" s="27"/>
      <c r="BT97" s="27"/>
      <c r="BU97" s="27"/>
      <c r="BV97" s="27"/>
      <c r="CN97" s="27"/>
    </row>
    <row r="98" spans="1:92" ht="38.25">
      <c r="A98" s="17" t="s">
        <v>179</v>
      </c>
      <c r="B98" s="31" t="s">
        <v>172</v>
      </c>
      <c r="C98" s="19">
        <f>C99</f>
        <v>0</v>
      </c>
      <c r="D98" s="19">
        <f t="shared" ref="D98:G98" si="36">D99</f>
        <v>0</v>
      </c>
      <c r="E98" s="19">
        <f t="shared" si="36"/>
        <v>0</v>
      </c>
      <c r="F98" s="19">
        <f t="shared" si="36"/>
        <v>0</v>
      </c>
      <c r="G98" s="19">
        <f t="shared" si="36"/>
        <v>0</v>
      </c>
      <c r="H98" s="27"/>
      <c r="I98" s="27"/>
      <c r="J98" s="27"/>
      <c r="BT98" s="27"/>
      <c r="BU98" s="27"/>
      <c r="BV98" s="27"/>
      <c r="CN98" s="27"/>
    </row>
    <row r="99" spans="1:92" ht="26.25" customHeight="1">
      <c r="A99" s="17" t="s">
        <v>498</v>
      </c>
      <c r="B99" s="17" t="s">
        <v>180</v>
      </c>
      <c r="C99" s="19"/>
      <c r="D99" s="19"/>
      <c r="E99" s="19"/>
      <c r="F99" s="19"/>
      <c r="G99" s="19"/>
      <c r="H99" s="27"/>
      <c r="I99" s="27"/>
      <c r="J99" s="27"/>
      <c r="BT99" s="27"/>
      <c r="BU99" s="27"/>
      <c r="BV99" s="27"/>
      <c r="CN99" s="27"/>
    </row>
    <row r="100" spans="1:92">
      <c r="A100" s="34"/>
      <c r="B100" s="32" t="s">
        <v>181</v>
      </c>
      <c r="C100" s="19">
        <f t="shared" ref="C100:G102" si="37">C101</f>
        <v>0</v>
      </c>
      <c r="D100" s="19">
        <f t="shared" si="37"/>
        <v>0</v>
      </c>
      <c r="E100" s="19">
        <f t="shared" si="37"/>
        <v>0</v>
      </c>
      <c r="F100" s="19">
        <f t="shared" si="37"/>
        <v>0</v>
      </c>
      <c r="G100" s="19">
        <f t="shared" si="37"/>
        <v>0</v>
      </c>
      <c r="H100" s="27"/>
      <c r="I100" s="27"/>
      <c r="J100" s="27"/>
      <c r="BT100" s="27"/>
      <c r="BU100" s="27"/>
      <c r="BV100" s="27"/>
      <c r="CN100" s="27"/>
    </row>
    <row r="101" spans="1:92">
      <c r="A101" s="17" t="s">
        <v>182</v>
      </c>
      <c r="B101" s="32" t="s">
        <v>183</v>
      </c>
      <c r="C101" s="19">
        <f t="shared" si="37"/>
        <v>0</v>
      </c>
      <c r="D101" s="19">
        <f t="shared" si="37"/>
        <v>0</v>
      </c>
      <c r="E101" s="19">
        <f t="shared" si="37"/>
        <v>0</v>
      </c>
      <c r="F101" s="19">
        <f t="shared" si="37"/>
        <v>0</v>
      </c>
      <c r="G101" s="19">
        <f t="shared" si="37"/>
        <v>0</v>
      </c>
      <c r="H101" s="27"/>
      <c r="I101" s="27"/>
      <c r="J101" s="27"/>
      <c r="BT101" s="27"/>
      <c r="BU101" s="27"/>
      <c r="BV101" s="27"/>
      <c r="CN101" s="27"/>
    </row>
    <row r="102" spans="1:92" ht="25.5">
      <c r="A102" s="17" t="s">
        <v>184</v>
      </c>
      <c r="B102" s="32" t="s">
        <v>185</v>
      </c>
      <c r="C102" s="19">
        <f t="shared" si="37"/>
        <v>0</v>
      </c>
      <c r="D102" s="19">
        <f t="shared" si="37"/>
        <v>0</v>
      </c>
      <c r="E102" s="19">
        <f t="shared" si="37"/>
        <v>0</v>
      </c>
      <c r="F102" s="19">
        <f t="shared" si="37"/>
        <v>0</v>
      </c>
      <c r="G102" s="19">
        <f t="shared" si="37"/>
        <v>0</v>
      </c>
      <c r="H102" s="27"/>
      <c r="I102" s="27"/>
      <c r="J102" s="27"/>
      <c r="BT102" s="27"/>
      <c r="BU102" s="27"/>
      <c r="BV102" s="27"/>
      <c r="CN102" s="27"/>
    </row>
    <row r="103" spans="1:92">
      <c r="A103" s="17" t="s">
        <v>186</v>
      </c>
      <c r="B103" s="33" t="s">
        <v>187</v>
      </c>
      <c r="C103" s="16"/>
      <c r="D103" s="16"/>
      <c r="E103" s="127"/>
      <c r="F103" s="19"/>
      <c r="G103" s="127"/>
      <c r="CN103" s="27"/>
    </row>
    <row r="104" spans="1:92" ht="12" customHeight="1">
      <c r="A104" s="31" t="s">
        <v>188</v>
      </c>
      <c r="B104" s="31" t="s">
        <v>189</v>
      </c>
      <c r="C104" s="19">
        <f t="shared" ref="C104:G104" si="38">C105</f>
        <v>0</v>
      </c>
      <c r="D104" s="19">
        <f t="shared" si="38"/>
        <v>0</v>
      </c>
      <c r="E104" s="19">
        <f t="shared" si="38"/>
        <v>-1133120</v>
      </c>
      <c r="F104" s="19">
        <f t="shared" si="38"/>
        <v>367105</v>
      </c>
      <c r="G104" s="19">
        <f t="shared" si="38"/>
        <v>-1500225</v>
      </c>
      <c r="CN104" s="27"/>
    </row>
    <row r="105" spans="1:92" ht="25.5">
      <c r="A105" s="17" t="s">
        <v>190</v>
      </c>
      <c r="B105" s="17" t="s">
        <v>191</v>
      </c>
      <c r="C105" s="16"/>
      <c r="D105" s="16"/>
      <c r="E105" s="18">
        <v>-1133120</v>
      </c>
      <c r="F105" s="127">
        <f>E105-G105</f>
        <v>367105</v>
      </c>
      <c r="G105" s="18">
        <v>-1500225</v>
      </c>
      <c r="CN105" s="27"/>
    </row>
    <row r="106" spans="1:92">
      <c r="CN106" s="27"/>
    </row>
    <row r="107" spans="1:92" ht="15">
      <c r="B107" s="128" t="s">
        <v>510</v>
      </c>
      <c r="C107" s="128" t="s">
        <v>511</v>
      </c>
      <c r="D107" s="128"/>
      <c r="E107" s="128"/>
      <c r="F107" s="128" t="s">
        <v>512</v>
      </c>
      <c r="CN107" s="27"/>
    </row>
    <row r="108" spans="1:92" ht="15">
      <c r="B108" s="128" t="s">
        <v>513</v>
      </c>
      <c r="C108" s="128" t="s">
        <v>514</v>
      </c>
      <c r="D108" s="128"/>
      <c r="E108" s="128"/>
      <c r="F108" s="128" t="s">
        <v>515</v>
      </c>
      <c r="CN108" s="27"/>
    </row>
    <row r="109" spans="1:92">
      <c r="CN109" s="27"/>
    </row>
    <row r="110" spans="1:92">
      <c r="CN110" s="27"/>
    </row>
    <row r="111" spans="1:92">
      <c r="CN111" s="27"/>
    </row>
    <row r="112" spans="1:92">
      <c r="CN112" s="27"/>
    </row>
    <row r="113" spans="92:92">
      <c r="CN113" s="27"/>
    </row>
    <row r="114" spans="92:92">
      <c r="CN114" s="27"/>
    </row>
    <row r="115" spans="92:92">
      <c r="CN115" s="27"/>
    </row>
    <row r="116" spans="92:92">
      <c r="CN116" s="27"/>
    </row>
    <row r="117" spans="92:92">
      <c r="CN117" s="27"/>
    </row>
    <row r="118" spans="92:92">
      <c r="CN118" s="27"/>
    </row>
    <row r="119" spans="92:92">
      <c r="CN119" s="27"/>
    </row>
    <row r="120" spans="92:92">
      <c r="CN120" s="27"/>
    </row>
    <row r="121" spans="92:92">
      <c r="CN121" s="27"/>
    </row>
    <row r="122" spans="92:92">
      <c r="CN122" s="27"/>
    </row>
    <row r="123" spans="92:92">
      <c r="CN123" s="27"/>
    </row>
    <row r="124" spans="92:92">
      <c r="CN124" s="27"/>
    </row>
    <row r="125" spans="92:92">
      <c r="CN125" s="27"/>
    </row>
    <row r="126" spans="92:92">
      <c r="CN126" s="27"/>
    </row>
    <row r="127" spans="92:92">
      <c r="CN127" s="27"/>
    </row>
    <row r="128" spans="92:92">
      <c r="CN128" s="27"/>
    </row>
    <row r="129" spans="92:92">
      <c r="CN129" s="27"/>
    </row>
    <row r="130" spans="92:92">
      <c r="CN130" s="27"/>
    </row>
    <row r="131" spans="92:92">
      <c r="CN131" s="27"/>
    </row>
    <row r="132" spans="92:92">
      <c r="CN132" s="27"/>
    </row>
    <row r="133" spans="92:92">
      <c r="CN133" s="27"/>
    </row>
    <row r="134" spans="92:92">
      <c r="CN134" s="27"/>
    </row>
    <row r="135" spans="92:92">
      <c r="CN135" s="27"/>
    </row>
    <row r="136" spans="92:92">
      <c r="CN136" s="27"/>
    </row>
    <row r="137" spans="92:92">
      <c r="CN137" s="27"/>
    </row>
    <row r="138" spans="92:92">
      <c r="CN138" s="27"/>
    </row>
    <row r="139" spans="92:92">
      <c r="CN139" s="27"/>
    </row>
    <row r="140" spans="92:92">
      <c r="CN140" s="27"/>
    </row>
    <row r="141" spans="92:92">
      <c r="CN141" s="27"/>
    </row>
    <row r="142" spans="92:92">
      <c r="CN142" s="27"/>
    </row>
    <row r="143" spans="92:92">
      <c r="CN143" s="27"/>
    </row>
    <row r="144" spans="92:92">
      <c r="CN144" s="27"/>
    </row>
    <row r="145" spans="92:92">
      <c r="CN145" s="27"/>
    </row>
    <row r="146" spans="92:92">
      <c r="CN146" s="27"/>
    </row>
    <row r="147" spans="92:92">
      <c r="CN147" s="27"/>
    </row>
    <row r="148" spans="92:92">
      <c r="CN148" s="27"/>
    </row>
    <row r="149" spans="92:92">
      <c r="CN149" s="27"/>
    </row>
    <row r="150" spans="92:92">
      <c r="CN150" s="27"/>
    </row>
  </sheetData>
  <protectedRanges>
    <protectedRange sqref="E82:F83 C24:F24 C56:F56 C81:F81 E71:F80 E55:F55 E87:G89 C58:G58 C66:G67 E91:G91 G71:G83 G17:G27 G55:G56 E17:F23 E25:F27 E30:G51 F60 E63:G63 F84 F105"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25"/>
  <sheetViews>
    <sheetView zoomScale="90" zoomScaleNormal="90" workbookViewId="0">
      <pane xSplit="3" ySplit="6" topLeftCell="D22" activePane="bottomRight" state="frozen"/>
      <selection activeCell="G7" sqref="G7:H290"/>
      <selection pane="topRight" activeCell="G7" sqref="G7:H290"/>
      <selection pane="bottomLeft" activeCell="G7" sqref="G7:H290"/>
      <selection pane="bottomRight" activeCell="H270" sqref="H270"/>
    </sheetView>
  </sheetViews>
  <sheetFormatPr defaultRowHeight="15"/>
  <cols>
    <col min="1" max="1" width="14.42578125" style="36" customWidth="1"/>
    <col min="2" max="2" width="71.28515625" style="38" customWidth="1"/>
    <col min="3" max="3" width="0.140625" style="38" customWidth="1"/>
    <col min="4" max="4" width="16" style="38" customWidth="1"/>
    <col min="5" max="5" width="15.42578125" style="38" customWidth="1"/>
    <col min="6" max="6" width="15.7109375" style="38" bestFit="1" customWidth="1"/>
    <col min="7" max="7" width="15.5703125" style="38" bestFit="1" customWidth="1"/>
    <col min="8" max="8" width="15.42578125" style="38" bestFit="1" customWidth="1"/>
    <col min="9" max="9" width="14.140625" style="39" customWidth="1"/>
    <col min="10" max="10" width="11.5703125" style="39" bestFit="1" customWidth="1"/>
    <col min="11" max="16384" width="9.140625" style="39"/>
  </cols>
  <sheetData>
    <row r="1" spans="1:11" ht="20.25">
      <c r="B1" s="102" t="s">
        <v>499</v>
      </c>
      <c r="C1" s="37"/>
    </row>
    <row r="2" spans="1:11">
      <c r="B2" s="37"/>
      <c r="C2" s="37"/>
    </row>
    <row r="3" spans="1:11">
      <c r="B3" s="37"/>
      <c r="C3" s="37"/>
      <c r="D3" s="40"/>
    </row>
    <row r="4" spans="1:11">
      <c r="D4" s="41"/>
      <c r="E4" s="41"/>
      <c r="F4" s="42"/>
      <c r="G4" s="43"/>
      <c r="H4" s="44" t="s">
        <v>0</v>
      </c>
    </row>
    <row r="5" spans="1:11" s="48" customFormat="1" ht="75">
      <c r="A5" s="45"/>
      <c r="B5" s="46" t="s">
        <v>2</v>
      </c>
      <c r="C5" s="46"/>
      <c r="D5" s="46" t="s">
        <v>192</v>
      </c>
      <c r="E5" s="47" t="s">
        <v>193</v>
      </c>
      <c r="F5" s="47" t="s">
        <v>194</v>
      </c>
      <c r="G5" s="46" t="s">
        <v>195</v>
      </c>
      <c r="H5" s="46" t="s">
        <v>196</v>
      </c>
    </row>
    <row r="6" spans="1:11">
      <c r="A6" s="49"/>
      <c r="B6" s="50" t="s">
        <v>197</v>
      </c>
      <c r="C6" s="50"/>
      <c r="D6" s="51"/>
      <c r="E6" s="51"/>
      <c r="F6" s="51"/>
      <c r="G6" s="51"/>
      <c r="H6" s="51"/>
    </row>
    <row r="7" spans="1:11" s="56" customFormat="1" ht="16.5" customHeight="1">
      <c r="A7" s="52" t="s">
        <v>198</v>
      </c>
      <c r="B7" s="53" t="s">
        <v>199</v>
      </c>
      <c r="C7" s="104">
        <f t="shared" ref="C7:H7" si="0">+C8+C18</f>
        <v>0</v>
      </c>
      <c r="D7" s="104">
        <f t="shared" si="0"/>
        <v>339571350</v>
      </c>
      <c r="E7" s="104">
        <f t="shared" si="0"/>
        <v>338771520</v>
      </c>
      <c r="F7" s="104">
        <f t="shared" si="0"/>
        <v>150442590</v>
      </c>
      <c r="G7" s="104">
        <f t="shared" si="0"/>
        <v>103341294.03</v>
      </c>
      <c r="H7" s="104">
        <f t="shared" si="0"/>
        <v>47809817.130000003</v>
      </c>
      <c r="I7" s="104">
        <f t="shared" ref="I7" si="1">+I8+I18</f>
        <v>55531476.899999999</v>
      </c>
      <c r="J7" s="55"/>
      <c r="K7" s="55"/>
    </row>
    <row r="8" spans="1:11" s="56" customFormat="1">
      <c r="A8" s="52" t="s">
        <v>200</v>
      </c>
      <c r="B8" s="57" t="s">
        <v>201</v>
      </c>
      <c r="C8" s="104">
        <f>+C9+C10+C14+C11+C12+C16+C273+C15+C13+C17</f>
        <v>0</v>
      </c>
      <c r="D8" s="104">
        <f t="shared" ref="D8:H8" si="2">+D9+D10+D14+D11+D12+D16+D273+D15+D13+D17</f>
        <v>339571350</v>
      </c>
      <c r="E8" s="104">
        <f t="shared" si="2"/>
        <v>338771520</v>
      </c>
      <c r="F8" s="104">
        <f t="shared" si="2"/>
        <v>150442590</v>
      </c>
      <c r="G8" s="104">
        <f t="shared" si="2"/>
        <v>103341294.03</v>
      </c>
      <c r="H8" s="104">
        <f t="shared" si="2"/>
        <v>47809817.130000003</v>
      </c>
      <c r="I8" s="104">
        <f t="shared" ref="I8" si="3">+I9+I10+I14+I11+I12+I16+I273+I15+I13+I17</f>
        <v>55531476.899999999</v>
      </c>
      <c r="J8" s="55"/>
      <c r="K8" s="55"/>
    </row>
    <row r="9" spans="1:11" s="56" customFormat="1">
      <c r="A9" s="52" t="s">
        <v>202</v>
      </c>
      <c r="B9" s="57" t="s">
        <v>203</v>
      </c>
      <c r="C9" s="104">
        <f t="shared" ref="C9:H9" si="4">+C25</f>
        <v>0</v>
      </c>
      <c r="D9" s="104">
        <f t="shared" si="4"/>
        <v>4852000</v>
      </c>
      <c r="E9" s="104">
        <f t="shared" si="4"/>
        <v>4852000</v>
      </c>
      <c r="F9" s="104">
        <f t="shared" si="4"/>
        <v>1995410</v>
      </c>
      <c r="G9" s="104">
        <f t="shared" si="4"/>
        <v>1213400</v>
      </c>
      <c r="H9" s="104">
        <f t="shared" si="4"/>
        <v>647404</v>
      </c>
      <c r="I9" s="104">
        <f t="shared" ref="I9" si="5">+I25</f>
        <v>565996</v>
      </c>
      <c r="J9" s="55"/>
      <c r="K9" s="55"/>
    </row>
    <row r="10" spans="1:11" s="56" customFormat="1" ht="16.5" customHeight="1">
      <c r="A10" s="52" t="s">
        <v>204</v>
      </c>
      <c r="B10" s="57" t="s">
        <v>205</v>
      </c>
      <c r="C10" s="104">
        <f>+C45</f>
        <v>0</v>
      </c>
      <c r="D10" s="104">
        <f t="shared" ref="D10:H10" si="6">+D45</f>
        <v>198713350</v>
      </c>
      <c r="E10" s="104">
        <f t="shared" si="6"/>
        <v>197913520</v>
      </c>
      <c r="F10" s="104">
        <f t="shared" si="6"/>
        <v>108299180</v>
      </c>
      <c r="G10" s="104">
        <f t="shared" si="6"/>
        <v>75661657.870000005</v>
      </c>
      <c r="H10" s="104">
        <f t="shared" si="6"/>
        <v>34172790.93</v>
      </c>
      <c r="I10" s="104">
        <f t="shared" ref="I10" si="7">+I45</f>
        <v>41488866.939999998</v>
      </c>
      <c r="J10" s="55"/>
      <c r="K10" s="55"/>
    </row>
    <row r="11" spans="1:11" s="56" customFormat="1">
      <c r="A11" s="52" t="s">
        <v>206</v>
      </c>
      <c r="B11" s="57" t="s">
        <v>207</v>
      </c>
      <c r="C11" s="104">
        <f>+C73</f>
        <v>0</v>
      </c>
      <c r="D11" s="104">
        <f t="shared" ref="D11:H11" si="8">+D73</f>
        <v>0</v>
      </c>
      <c r="E11" s="104">
        <f t="shared" si="8"/>
        <v>0</v>
      </c>
      <c r="F11" s="104">
        <f t="shared" si="8"/>
        <v>0</v>
      </c>
      <c r="G11" s="104">
        <f t="shared" si="8"/>
        <v>0</v>
      </c>
      <c r="H11" s="104">
        <f t="shared" si="8"/>
        <v>0</v>
      </c>
      <c r="I11" s="104">
        <f t="shared" ref="I11" si="9">+I73</f>
        <v>0</v>
      </c>
      <c r="J11" s="55"/>
      <c r="K11" s="55"/>
    </row>
    <row r="12" spans="1:11" s="56" customFormat="1" ht="30">
      <c r="A12" s="52" t="s">
        <v>208</v>
      </c>
      <c r="B12" s="57" t="s">
        <v>209</v>
      </c>
      <c r="C12" s="104">
        <f>C274</f>
        <v>0</v>
      </c>
      <c r="D12" s="104">
        <f t="shared" ref="D12:H12" si="10">D274</f>
        <v>121257000</v>
      </c>
      <c r="E12" s="104">
        <f t="shared" si="10"/>
        <v>121257000</v>
      </c>
      <c r="F12" s="104">
        <f t="shared" si="10"/>
        <v>33900000</v>
      </c>
      <c r="G12" s="104">
        <f t="shared" si="10"/>
        <v>22362420</v>
      </c>
      <c r="H12" s="104">
        <f t="shared" si="10"/>
        <v>11075731</v>
      </c>
      <c r="I12" s="104">
        <f t="shared" ref="I12" si="11">I274</f>
        <v>11286689</v>
      </c>
      <c r="J12" s="55"/>
      <c r="K12" s="55"/>
    </row>
    <row r="13" spans="1:11" s="56" customFormat="1" ht="30">
      <c r="A13" s="52"/>
      <c r="B13" s="57" t="s">
        <v>500</v>
      </c>
      <c r="C13" s="104">
        <f>C302</f>
        <v>0</v>
      </c>
      <c r="D13" s="104">
        <f t="shared" ref="D13:H13" si="12">D302</f>
        <v>0</v>
      </c>
      <c r="E13" s="104">
        <f t="shared" si="12"/>
        <v>0</v>
      </c>
      <c r="F13" s="104">
        <f t="shared" si="12"/>
        <v>0</v>
      </c>
      <c r="G13" s="104">
        <f t="shared" si="12"/>
        <v>0</v>
      </c>
      <c r="H13" s="104">
        <f t="shared" si="12"/>
        <v>0</v>
      </c>
      <c r="I13" s="104">
        <f t="shared" ref="I13" si="13">I302</f>
        <v>0</v>
      </c>
      <c r="J13" s="55"/>
      <c r="K13" s="55"/>
    </row>
    <row r="14" spans="1:11" s="56" customFormat="1" ht="16.5" customHeight="1">
      <c r="A14" s="52" t="s">
        <v>210</v>
      </c>
      <c r="B14" s="57" t="s">
        <v>211</v>
      </c>
      <c r="C14" s="104">
        <f>C293</f>
        <v>0</v>
      </c>
      <c r="D14" s="104">
        <f t="shared" ref="D14:H14" si="14">D293</f>
        <v>14749000</v>
      </c>
      <c r="E14" s="104">
        <f t="shared" si="14"/>
        <v>14749000</v>
      </c>
      <c r="F14" s="104">
        <f t="shared" si="14"/>
        <v>6248000</v>
      </c>
      <c r="G14" s="104">
        <f t="shared" si="14"/>
        <v>4222970</v>
      </c>
      <c r="H14" s="104">
        <f t="shared" si="14"/>
        <v>2015999</v>
      </c>
      <c r="I14" s="104">
        <f t="shared" ref="I14" si="15">I293</f>
        <v>2206971</v>
      </c>
      <c r="J14" s="55"/>
      <c r="K14" s="55"/>
    </row>
    <row r="15" spans="1:11" s="56" customFormat="1" ht="30">
      <c r="A15" s="52" t="s">
        <v>212</v>
      </c>
      <c r="B15" s="57" t="s">
        <v>213</v>
      </c>
      <c r="C15" s="104">
        <f>C306</f>
        <v>0</v>
      </c>
      <c r="D15" s="104">
        <f t="shared" ref="D15:H15" si="16">D306</f>
        <v>0</v>
      </c>
      <c r="E15" s="104">
        <f t="shared" si="16"/>
        <v>0</v>
      </c>
      <c r="F15" s="104">
        <f t="shared" si="16"/>
        <v>0</v>
      </c>
      <c r="G15" s="104">
        <f t="shared" si="16"/>
        <v>0</v>
      </c>
      <c r="H15" s="104">
        <f t="shared" si="16"/>
        <v>0</v>
      </c>
      <c r="I15" s="104">
        <f t="shared" ref="I15" si="17">I306</f>
        <v>0</v>
      </c>
      <c r="J15" s="55"/>
      <c r="K15" s="55"/>
    </row>
    <row r="16" spans="1:11" s="56" customFormat="1" ht="16.5" customHeight="1">
      <c r="A16" s="52" t="s">
        <v>214</v>
      </c>
      <c r="B16" s="57" t="s">
        <v>215</v>
      </c>
      <c r="C16" s="104">
        <f>C76</f>
        <v>0</v>
      </c>
      <c r="D16" s="104">
        <f t="shared" ref="D16:H16" si="18">D76</f>
        <v>0</v>
      </c>
      <c r="E16" s="104">
        <f t="shared" si="18"/>
        <v>0</v>
      </c>
      <c r="F16" s="104">
        <f t="shared" si="18"/>
        <v>0</v>
      </c>
      <c r="G16" s="104">
        <f t="shared" si="18"/>
        <v>0</v>
      </c>
      <c r="H16" s="104">
        <f t="shared" si="18"/>
        <v>0</v>
      </c>
      <c r="I16" s="104">
        <f t="shared" ref="I16" si="19">I76</f>
        <v>0</v>
      </c>
      <c r="J16" s="55"/>
      <c r="K16" s="55"/>
    </row>
    <row r="17" spans="1:247" s="56" customFormat="1" ht="30">
      <c r="A17" s="52"/>
      <c r="B17" s="57" t="s">
        <v>501</v>
      </c>
      <c r="C17" s="104">
        <f>C310</f>
        <v>0</v>
      </c>
      <c r="D17" s="104">
        <f t="shared" ref="D17:H17" si="20">D310</f>
        <v>0</v>
      </c>
      <c r="E17" s="104">
        <f t="shared" si="20"/>
        <v>0</v>
      </c>
      <c r="F17" s="104">
        <f t="shared" si="20"/>
        <v>0</v>
      </c>
      <c r="G17" s="104">
        <f t="shared" si="20"/>
        <v>0</v>
      </c>
      <c r="H17" s="104">
        <f t="shared" si="20"/>
        <v>0</v>
      </c>
      <c r="I17" s="104">
        <f t="shared" ref="I17" si="21">I310</f>
        <v>0</v>
      </c>
      <c r="J17" s="55"/>
      <c r="K17" s="55"/>
    </row>
    <row r="18" spans="1:247" s="56" customFormat="1" ht="16.5" customHeight="1">
      <c r="A18" s="52" t="s">
        <v>216</v>
      </c>
      <c r="B18" s="57" t="s">
        <v>217</v>
      </c>
      <c r="C18" s="104">
        <f>C79</f>
        <v>0</v>
      </c>
      <c r="D18" s="104">
        <f t="shared" ref="D18:H18" si="22">D79</f>
        <v>0</v>
      </c>
      <c r="E18" s="104">
        <f t="shared" si="22"/>
        <v>0</v>
      </c>
      <c r="F18" s="104">
        <f t="shared" si="22"/>
        <v>0</v>
      </c>
      <c r="G18" s="104">
        <f t="shared" si="22"/>
        <v>0</v>
      </c>
      <c r="H18" s="104">
        <f t="shared" si="22"/>
        <v>0</v>
      </c>
      <c r="I18" s="104">
        <f t="shared" ref="I18" si="23">I79</f>
        <v>0</v>
      </c>
      <c r="J18" s="55"/>
      <c r="K18" s="55"/>
    </row>
    <row r="19" spans="1:247" s="56" customFormat="1">
      <c r="A19" s="52" t="s">
        <v>218</v>
      </c>
      <c r="B19" s="57" t="s">
        <v>219</v>
      </c>
      <c r="C19" s="104">
        <f>C80</f>
        <v>0</v>
      </c>
      <c r="D19" s="104">
        <f t="shared" ref="D19:H19" si="24">D80</f>
        <v>0</v>
      </c>
      <c r="E19" s="104">
        <f t="shared" si="24"/>
        <v>0</v>
      </c>
      <c r="F19" s="104">
        <f t="shared" si="24"/>
        <v>0</v>
      </c>
      <c r="G19" s="104">
        <f t="shared" si="24"/>
        <v>0</v>
      </c>
      <c r="H19" s="104">
        <f t="shared" si="24"/>
        <v>0</v>
      </c>
      <c r="I19" s="104">
        <f t="shared" ref="I19" si="25">I80</f>
        <v>0</v>
      </c>
      <c r="J19" s="55"/>
      <c r="K19" s="55"/>
    </row>
    <row r="20" spans="1:247" s="56" customFormat="1" ht="30">
      <c r="A20" s="52" t="s">
        <v>220</v>
      </c>
      <c r="B20" s="57" t="s">
        <v>221</v>
      </c>
      <c r="C20" s="104">
        <f>C273+C301</f>
        <v>0</v>
      </c>
      <c r="D20" s="104">
        <f t="shared" ref="D20:H20" si="26">D273+D301</f>
        <v>0</v>
      </c>
      <c r="E20" s="104">
        <f t="shared" si="26"/>
        <v>0</v>
      </c>
      <c r="F20" s="104">
        <f t="shared" si="26"/>
        <v>0</v>
      </c>
      <c r="G20" s="104">
        <f t="shared" si="26"/>
        <v>-119153.84</v>
      </c>
      <c r="H20" s="104">
        <f t="shared" si="26"/>
        <v>-102107.79999999999</v>
      </c>
      <c r="I20" s="104">
        <f t="shared" ref="I20" si="27">I273+I301</f>
        <v>-17046.04</v>
      </c>
      <c r="J20" s="55"/>
      <c r="K20" s="55"/>
    </row>
    <row r="21" spans="1:247" s="56" customFormat="1" ht="16.5" customHeight="1">
      <c r="A21" s="52" t="s">
        <v>222</v>
      </c>
      <c r="B21" s="57" t="s">
        <v>223</v>
      </c>
      <c r="C21" s="104">
        <f t="shared" ref="C21:H21" si="28">+C22+C18</f>
        <v>0</v>
      </c>
      <c r="D21" s="104">
        <f t="shared" si="28"/>
        <v>339571350</v>
      </c>
      <c r="E21" s="104">
        <f t="shared" si="28"/>
        <v>338771520</v>
      </c>
      <c r="F21" s="104">
        <f t="shared" si="28"/>
        <v>150442590</v>
      </c>
      <c r="G21" s="104">
        <f t="shared" si="28"/>
        <v>103341294.03</v>
      </c>
      <c r="H21" s="104">
        <f t="shared" si="28"/>
        <v>47809817.130000003</v>
      </c>
      <c r="I21" s="104">
        <f t="shared" ref="I21" si="29">+I22+I18</f>
        <v>55531476.899999999</v>
      </c>
      <c r="J21" s="55"/>
      <c r="K21" s="55"/>
    </row>
    <row r="22" spans="1:247" s="56" customFormat="1">
      <c r="A22" s="52" t="s">
        <v>224</v>
      </c>
      <c r="B22" s="57" t="s">
        <v>201</v>
      </c>
      <c r="C22" s="104">
        <f>C9+C10+C11+C12+C14+C16+C273+C15</f>
        <v>0</v>
      </c>
      <c r="D22" s="104">
        <f t="shared" ref="D22:H22" si="30">D9+D10+D11+D12+D14+D16+D273+D15</f>
        <v>339571350</v>
      </c>
      <c r="E22" s="104">
        <f t="shared" si="30"/>
        <v>338771520</v>
      </c>
      <c r="F22" s="104">
        <f t="shared" si="30"/>
        <v>150442590</v>
      </c>
      <c r="G22" s="104">
        <f t="shared" si="30"/>
        <v>103341294.03</v>
      </c>
      <c r="H22" s="104">
        <f t="shared" si="30"/>
        <v>47809817.130000003</v>
      </c>
      <c r="I22" s="104">
        <f t="shared" ref="I22" si="31">I9+I10+I11+I12+I14+I16+I273+I15</f>
        <v>55531476.899999999</v>
      </c>
      <c r="J22" s="55"/>
      <c r="K22" s="55"/>
    </row>
    <row r="23" spans="1:247" s="56" customFormat="1" ht="16.5" customHeight="1">
      <c r="A23" s="58" t="s">
        <v>225</v>
      </c>
      <c r="B23" s="57" t="s">
        <v>226</v>
      </c>
      <c r="C23" s="104">
        <f>+C24+C79+C273</f>
        <v>0</v>
      </c>
      <c r="D23" s="104">
        <f t="shared" ref="D23:H23" si="32">+D24+D79+D273</f>
        <v>324822350</v>
      </c>
      <c r="E23" s="104">
        <f t="shared" si="32"/>
        <v>324022520</v>
      </c>
      <c r="F23" s="104">
        <f t="shared" si="32"/>
        <v>144194590</v>
      </c>
      <c r="G23" s="104">
        <f t="shared" si="32"/>
        <v>99118324.030000001</v>
      </c>
      <c r="H23" s="104">
        <f t="shared" si="32"/>
        <v>45793818.130000003</v>
      </c>
      <c r="I23" s="104">
        <f t="shared" ref="I23" si="33">+I24+I79+I273</f>
        <v>53324505.899999999</v>
      </c>
      <c r="J23" s="55"/>
      <c r="K23" s="55"/>
    </row>
    <row r="24" spans="1:247" s="56" customFormat="1" ht="16.5" customHeight="1">
      <c r="A24" s="52" t="s">
        <v>227</v>
      </c>
      <c r="B24" s="57" t="s">
        <v>201</v>
      </c>
      <c r="C24" s="104">
        <f>+C25+C45+C73+C274+C76+C306</f>
        <v>0</v>
      </c>
      <c r="D24" s="104">
        <f t="shared" ref="D24:H24" si="34">+D25+D45+D73+D274+D76+D306</f>
        <v>324822350</v>
      </c>
      <c r="E24" s="104">
        <f t="shared" si="34"/>
        <v>324022520</v>
      </c>
      <c r="F24" s="104">
        <f t="shared" si="34"/>
        <v>144194590</v>
      </c>
      <c r="G24" s="104">
        <f t="shared" si="34"/>
        <v>99237477.870000005</v>
      </c>
      <c r="H24" s="104">
        <f t="shared" si="34"/>
        <v>45895925.93</v>
      </c>
      <c r="I24" s="104">
        <f t="shared" ref="I24" si="35">+I25+I45+I73+I274+I76+I306</f>
        <v>53341551.939999998</v>
      </c>
      <c r="J24" s="55"/>
      <c r="K24" s="55"/>
    </row>
    <row r="25" spans="1:247" s="56" customFormat="1">
      <c r="A25" s="52" t="s">
        <v>228</v>
      </c>
      <c r="B25" s="57" t="s">
        <v>203</v>
      </c>
      <c r="C25" s="104">
        <f t="shared" ref="C25:H25" si="36">+C26+C38+C36</f>
        <v>0</v>
      </c>
      <c r="D25" s="104">
        <f t="shared" si="36"/>
        <v>4852000</v>
      </c>
      <c r="E25" s="104">
        <f t="shared" si="36"/>
        <v>4852000</v>
      </c>
      <c r="F25" s="104">
        <f t="shared" si="36"/>
        <v>1995410</v>
      </c>
      <c r="G25" s="104">
        <f t="shared" si="36"/>
        <v>1213400</v>
      </c>
      <c r="H25" s="104">
        <f t="shared" si="36"/>
        <v>647404</v>
      </c>
      <c r="I25" s="104">
        <f t="shared" ref="I25" si="37">+I26+I38+I36</f>
        <v>565996</v>
      </c>
      <c r="J25" s="55"/>
      <c r="K25" s="55"/>
    </row>
    <row r="26" spans="1:247" s="56" customFormat="1" ht="16.5" customHeight="1">
      <c r="A26" s="52" t="s">
        <v>229</v>
      </c>
      <c r="B26" s="57" t="s">
        <v>230</v>
      </c>
      <c r="C26" s="104">
        <f t="shared" ref="C26:H26" si="38">C27+C30+C31+C32+C34+C28+C29+C33</f>
        <v>0</v>
      </c>
      <c r="D26" s="104">
        <f t="shared" si="38"/>
        <v>4734000</v>
      </c>
      <c r="E26" s="104">
        <f t="shared" si="38"/>
        <v>4734000</v>
      </c>
      <c r="F26" s="104">
        <f t="shared" si="38"/>
        <v>1951500</v>
      </c>
      <c r="G26" s="104">
        <f t="shared" si="38"/>
        <v>1186931</v>
      </c>
      <c r="H26" s="104">
        <f t="shared" si="38"/>
        <v>633214</v>
      </c>
      <c r="I26" s="104">
        <f t="shared" ref="I26" si="39">I27+I30+I31+I32+I34+I28+I29+I33</f>
        <v>553717</v>
      </c>
      <c r="J26" s="55"/>
      <c r="K26" s="55"/>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row>
    <row r="27" spans="1:247" s="56" customFormat="1" ht="16.5" customHeight="1">
      <c r="A27" s="59" t="s">
        <v>231</v>
      </c>
      <c r="B27" s="60" t="s">
        <v>232</v>
      </c>
      <c r="C27" s="105"/>
      <c r="D27" s="54">
        <v>4040000</v>
      </c>
      <c r="E27" s="54">
        <v>4040000</v>
      </c>
      <c r="F27" s="54">
        <v>1659000</v>
      </c>
      <c r="G27" s="82">
        <v>1016202</v>
      </c>
      <c r="H27" s="82">
        <f>G27-I27</f>
        <v>550806</v>
      </c>
      <c r="I27" s="82">
        <v>465396</v>
      </c>
      <c r="J27" s="55"/>
      <c r="K27" s="55"/>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row>
    <row r="28" spans="1:247" s="56" customFormat="1">
      <c r="A28" s="59" t="s">
        <v>233</v>
      </c>
      <c r="B28" s="60" t="s">
        <v>234</v>
      </c>
      <c r="C28" s="105"/>
      <c r="D28" s="54">
        <v>275000</v>
      </c>
      <c r="E28" s="54">
        <v>275000</v>
      </c>
      <c r="F28" s="54">
        <v>119000</v>
      </c>
      <c r="G28" s="82">
        <v>77544</v>
      </c>
      <c r="H28" s="82">
        <f t="shared" ref="H28:H31" si="40">G28-I28</f>
        <v>39619</v>
      </c>
      <c r="I28" s="82">
        <v>37925</v>
      </c>
      <c r="J28" s="55"/>
      <c r="K28" s="55"/>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row>
    <row r="29" spans="1:247" s="56" customFormat="1">
      <c r="A29" s="59" t="s">
        <v>235</v>
      </c>
      <c r="B29" s="60" t="s">
        <v>236</v>
      </c>
      <c r="C29" s="105"/>
      <c r="D29" s="54">
        <v>110000</v>
      </c>
      <c r="E29" s="54">
        <v>110000</v>
      </c>
      <c r="F29" s="54">
        <v>47500</v>
      </c>
      <c r="G29" s="82">
        <v>30161</v>
      </c>
      <c r="H29" s="82">
        <f t="shared" si="40"/>
        <v>16632</v>
      </c>
      <c r="I29" s="82">
        <v>13529</v>
      </c>
      <c r="J29" s="55"/>
      <c r="K29" s="55"/>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row>
    <row r="30" spans="1:247" s="56" customFormat="1" ht="16.5" customHeight="1">
      <c r="A30" s="59" t="s">
        <v>237</v>
      </c>
      <c r="B30" s="61" t="s">
        <v>238</v>
      </c>
      <c r="C30" s="105"/>
      <c r="D30" s="54">
        <v>140000</v>
      </c>
      <c r="E30" s="54">
        <v>140000</v>
      </c>
      <c r="F30" s="54">
        <v>70000</v>
      </c>
      <c r="G30" s="82">
        <v>30704</v>
      </c>
      <c r="H30" s="82">
        <f t="shared" si="40"/>
        <v>15352</v>
      </c>
      <c r="I30" s="82">
        <v>15352</v>
      </c>
      <c r="J30" s="55"/>
      <c r="K30" s="55"/>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row>
    <row r="31" spans="1:247" s="56" customFormat="1" ht="16.5" customHeight="1">
      <c r="A31" s="59" t="s">
        <v>239</v>
      </c>
      <c r="B31" s="61" t="s">
        <v>240</v>
      </c>
      <c r="C31" s="105"/>
      <c r="D31" s="54">
        <v>2000</v>
      </c>
      <c r="E31" s="54">
        <v>2000</v>
      </c>
      <c r="F31" s="54">
        <v>1000</v>
      </c>
      <c r="G31" s="82">
        <v>288</v>
      </c>
      <c r="H31" s="82">
        <f t="shared" si="40"/>
        <v>288</v>
      </c>
      <c r="I31" s="82">
        <v>0</v>
      </c>
      <c r="J31" s="55"/>
      <c r="K31" s="55"/>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row>
    <row r="32" spans="1:247" ht="16.5" customHeight="1">
      <c r="A32" s="59" t="s">
        <v>241</v>
      </c>
      <c r="B32" s="61" t="s">
        <v>242</v>
      </c>
      <c r="C32" s="105"/>
      <c r="D32" s="54"/>
      <c r="E32" s="54"/>
      <c r="F32" s="54"/>
      <c r="G32" s="82"/>
      <c r="H32" s="82"/>
      <c r="I32" s="82"/>
      <c r="J32" s="55"/>
      <c r="K32" s="55"/>
    </row>
    <row r="33" spans="1:247" ht="16.5" customHeight="1">
      <c r="A33" s="59" t="s">
        <v>243</v>
      </c>
      <c r="B33" s="61" t="s">
        <v>244</v>
      </c>
      <c r="C33" s="105"/>
      <c r="D33" s="54">
        <v>94000</v>
      </c>
      <c r="E33" s="54">
        <v>94000</v>
      </c>
      <c r="F33" s="54">
        <v>30000</v>
      </c>
      <c r="G33" s="82">
        <v>14589</v>
      </c>
      <c r="H33" s="82">
        <f t="shared" ref="H33:H34" si="41">G33-I33</f>
        <v>6436</v>
      </c>
      <c r="I33" s="82">
        <v>8153</v>
      </c>
      <c r="J33" s="55"/>
      <c r="K33" s="55"/>
    </row>
    <row r="34" spans="1:247" ht="16.5" customHeight="1">
      <c r="A34" s="59" t="s">
        <v>245</v>
      </c>
      <c r="B34" s="61" t="s">
        <v>246</v>
      </c>
      <c r="C34" s="105"/>
      <c r="D34" s="54">
        <v>73000</v>
      </c>
      <c r="E34" s="54">
        <v>73000</v>
      </c>
      <c r="F34" s="54">
        <v>25000</v>
      </c>
      <c r="G34" s="82">
        <v>17443</v>
      </c>
      <c r="H34" s="82">
        <f t="shared" si="41"/>
        <v>4081</v>
      </c>
      <c r="I34" s="82">
        <v>13362</v>
      </c>
      <c r="J34" s="55"/>
      <c r="K34" s="55"/>
    </row>
    <row r="35" spans="1:247" ht="16.5" customHeight="1">
      <c r="A35" s="59"/>
      <c r="B35" s="61" t="s">
        <v>247</v>
      </c>
      <c r="C35" s="105"/>
      <c r="D35" s="54"/>
      <c r="E35" s="54"/>
      <c r="F35" s="54"/>
      <c r="G35" s="82"/>
      <c r="H35" s="82"/>
      <c r="I35" s="82"/>
      <c r="J35" s="55"/>
      <c r="K35" s="55"/>
    </row>
    <row r="36" spans="1:247" ht="16.5" customHeight="1">
      <c r="A36" s="59" t="s">
        <v>248</v>
      </c>
      <c r="B36" s="57" t="s">
        <v>249</v>
      </c>
      <c r="C36" s="105">
        <f t="shared" ref="C36:I36" si="42">C37</f>
        <v>0</v>
      </c>
      <c r="D36" s="105">
        <f t="shared" si="42"/>
        <v>12000</v>
      </c>
      <c r="E36" s="105">
        <f t="shared" si="42"/>
        <v>12000</v>
      </c>
      <c r="F36" s="105">
        <f t="shared" si="42"/>
        <v>0</v>
      </c>
      <c r="G36" s="105">
        <f t="shared" si="42"/>
        <v>0</v>
      </c>
      <c r="H36" s="105">
        <f t="shared" si="42"/>
        <v>0</v>
      </c>
      <c r="I36" s="105">
        <f t="shared" si="42"/>
        <v>0</v>
      </c>
      <c r="J36" s="55"/>
      <c r="K36" s="55"/>
    </row>
    <row r="37" spans="1:247" ht="16.5" customHeight="1">
      <c r="A37" s="59" t="s">
        <v>250</v>
      </c>
      <c r="B37" s="61" t="s">
        <v>251</v>
      </c>
      <c r="C37" s="105"/>
      <c r="D37" s="54">
        <v>12000</v>
      </c>
      <c r="E37" s="54">
        <v>12000</v>
      </c>
      <c r="F37" s="54">
        <v>0</v>
      </c>
      <c r="G37" s="82"/>
      <c r="H37" s="82"/>
      <c r="I37" s="82"/>
      <c r="J37" s="55"/>
      <c r="K37" s="55"/>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row>
    <row r="38" spans="1:247" ht="16.5" customHeight="1">
      <c r="A38" s="52" t="s">
        <v>252</v>
      </c>
      <c r="B38" s="57" t="s">
        <v>253</v>
      </c>
      <c r="C38" s="104">
        <f>+C39+C40+C41+C42+C43+C44</f>
        <v>0</v>
      </c>
      <c r="D38" s="104">
        <f t="shared" ref="D38:H38" si="43">+D39+D40+D41+D42+D43+D44</f>
        <v>106000</v>
      </c>
      <c r="E38" s="104">
        <f t="shared" si="43"/>
        <v>106000</v>
      </c>
      <c r="F38" s="104">
        <f t="shared" si="43"/>
        <v>43910</v>
      </c>
      <c r="G38" s="104">
        <f t="shared" si="43"/>
        <v>26469</v>
      </c>
      <c r="H38" s="104">
        <f t="shared" si="43"/>
        <v>14190</v>
      </c>
      <c r="I38" s="104">
        <f t="shared" ref="I38" si="44">+I39+I40+I41+I42+I43+I44</f>
        <v>12279</v>
      </c>
      <c r="J38" s="55"/>
      <c r="K38" s="55"/>
      <c r="L38" s="56"/>
    </row>
    <row r="39" spans="1:247" ht="16.5" customHeight="1">
      <c r="A39" s="59" t="s">
        <v>254</v>
      </c>
      <c r="B39" s="61" t="s">
        <v>255</v>
      </c>
      <c r="C39" s="105"/>
      <c r="D39" s="54"/>
      <c r="E39" s="54"/>
      <c r="F39" s="54"/>
      <c r="G39" s="82"/>
      <c r="H39" s="82"/>
      <c r="I39" s="82"/>
      <c r="J39" s="55"/>
      <c r="K39" s="55"/>
    </row>
    <row r="40" spans="1:247" ht="16.5" customHeight="1">
      <c r="A40" s="59" t="s">
        <v>256</v>
      </c>
      <c r="B40" s="61" t="s">
        <v>257</v>
      </c>
      <c r="C40" s="105"/>
      <c r="D40" s="54"/>
      <c r="E40" s="54"/>
      <c r="F40" s="54"/>
      <c r="G40" s="82"/>
      <c r="H40" s="82"/>
      <c r="I40" s="82"/>
      <c r="J40" s="55"/>
      <c r="K40" s="55"/>
    </row>
    <row r="41" spans="1:247" s="56" customFormat="1" ht="16.5" customHeight="1">
      <c r="A41" s="59" t="s">
        <v>258</v>
      </c>
      <c r="B41" s="61" t="s">
        <v>259</v>
      </c>
      <c r="C41" s="105"/>
      <c r="D41" s="54"/>
      <c r="E41" s="54"/>
      <c r="F41" s="54"/>
      <c r="G41" s="82"/>
      <c r="H41" s="82"/>
      <c r="I41" s="82"/>
      <c r="J41" s="55"/>
      <c r="K41" s="55"/>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row>
    <row r="42" spans="1:247" ht="16.5" customHeight="1">
      <c r="A42" s="59" t="s">
        <v>260</v>
      </c>
      <c r="B42" s="62" t="s">
        <v>261</v>
      </c>
      <c r="C42" s="105"/>
      <c r="D42" s="54"/>
      <c r="E42" s="54"/>
      <c r="F42" s="54"/>
      <c r="G42" s="82"/>
      <c r="H42" s="82"/>
      <c r="I42" s="82"/>
      <c r="J42" s="55"/>
      <c r="K42" s="5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row>
    <row r="43" spans="1:247" ht="16.5" customHeight="1">
      <c r="A43" s="59" t="s">
        <v>262</v>
      </c>
      <c r="B43" s="62" t="s">
        <v>42</v>
      </c>
      <c r="C43" s="105"/>
      <c r="D43" s="54"/>
      <c r="E43" s="54"/>
      <c r="F43" s="54"/>
      <c r="G43" s="82"/>
      <c r="H43" s="82"/>
      <c r="I43" s="82"/>
      <c r="J43" s="55"/>
      <c r="K43" s="5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row>
    <row r="44" spans="1:247" ht="16.5" customHeight="1">
      <c r="A44" s="59" t="s">
        <v>263</v>
      </c>
      <c r="B44" s="62" t="s">
        <v>264</v>
      </c>
      <c r="C44" s="105"/>
      <c r="D44" s="54">
        <v>106000</v>
      </c>
      <c r="E44" s="54">
        <v>106000</v>
      </c>
      <c r="F44" s="54">
        <v>43910</v>
      </c>
      <c r="G44" s="82">
        <v>26469</v>
      </c>
      <c r="H44" s="82">
        <f>G44-I44</f>
        <v>14190</v>
      </c>
      <c r="I44" s="82">
        <v>12279</v>
      </c>
      <c r="J44" s="55"/>
      <c r="K44" s="55"/>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row>
    <row r="45" spans="1:247" ht="16.5" customHeight="1">
      <c r="A45" s="52" t="s">
        <v>265</v>
      </c>
      <c r="B45" s="57" t="s">
        <v>205</v>
      </c>
      <c r="C45" s="104">
        <f t="shared" ref="C45:H45" si="45">+C46+C60+C59+C62+C65+C67+C68+C70+C66+C69</f>
        <v>0</v>
      </c>
      <c r="D45" s="104">
        <f t="shared" si="45"/>
        <v>198713350</v>
      </c>
      <c r="E45" s="104">
        <f t="shared" si="45"/>
        <v>197913520</v>
      </c>
      <c r="F45" s="104">
        <f t="shared" si="45"/>
        <v>108299180</v>
      </c>
      <c r="G45" s="104">
        <f t="shared" si="45"/>
        <v>75661657.870000005</v>
      </c>
      <c r="H45" s="104">
        <f t="shared" si="45"/>
        <v>34172790.93</v>
      </c>
      <c r="I45" s="104">
        <f t="shared" ref="I45" si="46">+I46+I60+I59+I62+I65+I67+I68+I70+I66+I69</f>
        <v>41488866.939999998</v>
      </c>
      <c r="J45" s="55"/>
      <c r="K45" s="55"/>
      <c r="L45" s="56"/>
    </row>
    <row r="46" spans="1:247" ht="16.5" customHeight="1">
      <c r="A46" s="52" t="s">
        <v>266</v>
      </c>
      <c r="B46" s="57" t="s">
        <v>267</v>
      </c>
      <c r="C46" s="104">
        <f t="shared" ref="C46:H46" si="47">+C47+C48+C49+C50+C51+C52+C53+C54+C56</f>
        <v>0</v>
      </c>
      <c r="D46" s="104">
        <f t="shared" si="47"/>
        <v>198681870</v>
      </c>
      <c r="E46" s="104">
        <f t="shared" si="47"/>
        <v>197882040</v>
      </c>
      <c r="F46" s="104">
        <f t="shared" si="47"/>
        <v>108285950</v>
      </c>
      <c r="G46" s="104">
        <f t="shared" si="47"/>
        <v>75654510.760000005</v>
      </c>
      <c r="H46" s="104">
        <f t="shared" si="47"/>
        <v>34167343.82</v>
      </c>
      <c r="I46" s="104">
        <f t="shared" ref="I46" si="48">+I47+I48+I49+I50+I51+I52+I53+I54+I56</f>
        <v>41487166.939999998</v>
      </c>
      <c r="J46" s="55"/>
      <c r="K46" s="55"/>
    </row>
    <row r="47" spans="1:247" s="56" customFormat="1" ht="16.5" customHeight="1">
      <c r="A47" s="59" t="s">
        <v>268</v>
      </c>
      <c r="B47" s="61" t="s">
        <v>269</v>
      </c>
      <c r="C47" s="105"/>
      <c r="D47" s="54">
        <v>29660</v>
      </c>
      <c r="E47" s="54">
        <v>29660</v>
      </c>
      <c r="F47" s="54">
        <v>8000</v>
      </c>
      <c r="G47" s="82">
        <v>996</v>
      </c>
      <c r="H47" s="82">
        <f>G47-I47</f>
        <v>0</v>
      </c>
      <c r="I47" s="82">
        <v>996</v>
      </c>
      <c r="J47" s="55"/>
      <c r="K47" s="55"/>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row>
    <row r="48" spans="1:247" s="56" customFormat="1" ht="16.5" customHeight="1">
      <c r="A48" s="59" t="s">
        <v>270</v>
      </c>
      <c r="B48" s="61" t="s">
        <v>271</v>
      </c>
      <c r="C48" s="105"/>
      <c r="D48" s="54">
        <v>19980</v>
      </c>
      <c r="E48" s="54">
        <v>19980</v>
      </c>
      <c r="F48" s="54"/>
      <c r="G48" s="82"/>
      <c r="H48" s="82"/>
      <c r="I48" s="82"/>
      <c r="J48" s="55"/>
      <c r="K48" s="55"/>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row>
    <row r="49" spans="1:247" ht="16.5" customHeight="1">
      <c r="A49" s="59" t="s">
        <v>272</v>
      </c>
      <c r="B49" s="61" t="s">
        <v>273</v>
      </c>
      <c r="C49" s="105"/>
      <c r="D49" s="54">
        <v>105610</v>
      </c>
      <c r="E49" s="54">
        <v>105610</v>
      </c>
      <c r="F49" s="54">
        <v>41000</v>
      </c>
      <c r="G49" s="82">
        <v>26330.63</v>
      </c>
      <c r="H49" s="82">
        <f t="shared" ref="H49:H50" si="49">G49-I49</f>
        <v>14700.630000000001</v>
      </c>
      <c r="I49" s="82">
        <v>11630</v>
      </c>
      <c r="J49" s="55"/>
      <c r="K49" s="55"/>
    </row>
    <row r="50" spans="1:247" ht="16.5" customHeight="1">
      <c r="A50" s="59" t="s">
        <v>274</v>
      </c>
      <c r="B50" s="61" t="s">
        <v>275</v>
      </c>
      <c r="C50" s="105"/>
      <c r="D50" s="54">
        <v>8360</v>
      </c>
      <c r="E50" s="54">
        <v>8360</v>
      </c>
      <c r="F50" s="54">
        <v>2500</v>
      </c>
      <c r="G50" s="82">
        <v>1876.63</v>
      </c>
      <c r="H50" s="82">
        <f t="shared" si="49"/>
        <v>1046.6300000000001</v>
      </c>
      <c r="I50" s="82">
        <v>830</v>
      </c>
      <c r="J50" s="55"/>
      <c r="K50" s="55"/>
    </row>
    <row r="51" spans="1:247" ht="16.5" customHeight="1">
      <c r="A51" s="59" t="s">
        <v>276</v>
      </c>
      <c r="B51" s="61" t="s">
        <v>277</v>
      </c>
      <c r="C51" s="105"/>
      <c r="D51" s="54">
        <v>4500</v>
      </c>
      <c r="E51" s="54">
        <v>4500</v>
      </c>
      <c r="F51" s="54"/>
      <c r="G51" s="82"/>
      <c r="H51" s="82"/>
      <c r="I51" s="82"/>
      <c r="J51" s="55"/>
      <c r="K51" s="55"/>
    </row>
    <row r="52" spans="1:247" ht="16.5" customHeight="1">
      <c r="A52" s="59" t="s">
        <v>278</v>
      </c>
      <c r="B52" s="61" t="s">
        <v>279</v>
      </c>
      <c r="C52" s="105"/>
      <c r="D52" s="54">
        <v>1620</v>
      </c>
      <c r="E52" s="54">
        <v>1620</v>
      </c>
      <c r="F52" s="54"/>
      <c r="G52" s="82"/>
      <c r="H52" s="82"/>
      <c r="I52" s="82"/>
      <c r="J52" s="55"/>
      <c r="K52" s="5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row>
    <row r="53" spans="1:247" ht="16.5" customHeight="1">
      <c r="A53" s="59" t="s">
        <v>280</v>
      </c>
      <c r="B53" s="61" t="s">
        <v>281</v>
      </c>
      <c r="C53" s="105"/>
      <c r="D53" s="54">
        <v>45450</v>
      </c>
      <c r="E53" s="54">
        <v>45450</v>
      </c>
      <c r="F53" s="54">
        <v>13000</v>
      </c>
      <c r="G53" s="82">
        <v>8221.36</v>
      </c>
      <c r="H53" s="82">
        <f>G53-I53</f>
        <v>4237.09</v>
      </c>
      <c r="I53" s="82">
        <v>3984.27</v>
      </c>
      <c r="J53" s="55"/>
      <c r="K53" s="55"/>
      <c r="L53" s="56"/>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row>
    <row r="54" spans="1:247" ht="16.5" customHeight="1">
      <c r="A54" s="52" t="s">
        <v>282</v>
      </c>
      <c r="B54" s="57" t="s">
        <v>283</v>
      </c>
      <c r="C54" s="106">
        <f t="shared" ref="C54:H54" si="50">+C55+C90</f>
        <v>0</v>
      </c>
      <c r="D54" s="106">
        <f t="shared" si="50"/>
        <v>198248420</v>
      </c>
      <c r="E54" s="106">
        <f t="shared" si="50"/>
        <v>197448590</v>
      </c>
      <c r="F54" s="106">
        <f t="shared" si="50"/>
        <v>108160950</v>
      </c>
      <c r="G54" s="106">
        <f t="shared" si="50"/>
        <v>75579287.870000005</v>
      </c>
      <c r="H54" s="106">
        <f t="shared" si="50"/>
        <v>34126973.82</v>
      </c>
      <c r="I54" s="106">
        <f t="shared" ref="I54" si="51">+I55+I90</f>
        <v>41452314.049999997</v>
      </c>
      <c r="J54" s="55"/>
      <c r="K54" s="55"/>
      <c r="L54" s="63"/>
    </row>
    <row r="55" spans="1:247" ht="16.5" customHeight="1">
      <c r="A55" s="64" t="s">
        <v>284</v>
      </c>
      <c r="B55" s="65" t="s">
        <v>285</v>
      </c>
      <c r="C55" s="107"/>
      <c r="D55" s="54">
        <v>12590</v>
      </c>
      <c r="E55" s="106">
        <v>12590</v>
      </c>
      <c r="F55" s="54">
        <v>2000</v>
      </c>
      <c r="G55" s="82"/>
      <c r="H55" s="82"/>
      <c r="I55" s="82"/>
      <c r="J55" s="55"/>
      <c r="K55" s="55"/>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row>
    <row r="56" spans="1:247" s="56" customFormat="1" ht="16.5" customHeight="1">
      <c r="A56" s="59" t="s">
        <v>286</v>
      </c>
      <c r="B56" s="61" t="s">
        <v>287</v>
      </c>
      <c r="C56" s="105"/>
      <c r="D56" s="54">
        <v>218270</v>
      </c>
      <c r="E56" s="54">
        <v>218270</v>
      </c>
      <c r="F56" s="54">
        <v>60500</v>
      </c>
      <c r="G56" s="82">
        <v>37798.269999999997</v>
      </c>
      <c r="H56" s="82">
        <f>G56-I56</f>
        <v>20385.649999999998</v>
      </c>
      <c r="I56" s="82">
        <v>17412.62</v>
      </c>
      <c r="J56" s="55"/>
      <c r="K56" s="55"/>
    </row>
    <row r="57" spans="1:247" s="63" customFormat="1" ht="16.5" customHeight="1">
      <c r="A57" s="59"/>
      <c r="B57" s="61" t="s">
        <v>288</v>
      </c>
      <c r="C57" s="105"/>
      <c r="D57" s="54"/>
      <c r="E57" s="54"/>
      <c r="F57" s="54"/>
      <c r="G57" s="82"/>
      <c r="H57" s="82"/>
      <c r="I57" s="82"/>
      <c r="J57" s="55"/>
      <c r="K57" s="5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row>
    <row r="58" spans="1:247" ht="16.5" customHeight="1">
      <c r="A58" s="59"/>
      <c r="B58" s="61" t="s">
        <v>289</v>
      </c>
      <c r="C58" s="105"/>
      <c r="D58" s="54">
        <v>48000</v>
      </c>
      <c r="E58" s="54">
        <v>48000</v>
      </c>
      <c r="F58" s="54">
        <v>9500</v>
      </c>
      <c r="G58" s="82">
        <v>5331.74</v>
      </c>
      <c r="H58" s="82">
        <f>G58-I58</f>
        <v>3935.33</v>
      </c>
      <c r="I58" s="82">
        <v>1396.41</v>
      </c>
      <c r="J58" s="55"/>
      <c r="K58" s="55"/>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row>
    <row r="59" spans="1:247" s="56" customFormat="1" ht="16.5" customHeight="1">
      <c r="A59" s="52" t="s">
        <v>290</v>
      </c>
      <c r="B59" s="61" t="s">
        <v>291</v>
      </c>
      <c r="C59" s="105"/>
      <c r="D59" s="54"/>
      <c r="E59" s="54"/>
      <c r="F59" s="54"/>
      <c r="G59" s="82"/>
      <c r="H59" s="82"/>
      <c r="I59" s="82"/>
      <c r="J59" s="55"/>
      <c r="K59" s="55"/>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row>
    <row r="60" spans="1:247" s="56" customFormat="1" ht="16.5" customHeight="1">
      <c r="A60" s="52" t="s">
        <v>292</v>
      </c>
      <c r="B60" s="57" t="s">
        <v>293</v>
      </c>
      <c r="C60" s="108">
        <f t="shared" ref="C60:I60" si="52">+C61</f>
        <v>0</v>
      </c>
      <c r="D60" s="108">
        <f t="shared" si="52"/>
        <v>0</v>
      </c>
      <c r="E60" s="108">
        <f t="shared" si="52"/>
        <v>0</v>
      </c>
      <c r="F60" s="108">
        <f t="shared" si="52"/>
        <v>0</v>
      </c>
      <c r="G60" s="108">
        <f t="shared" si="52"/>
        <v>0</v>
      </c>
      <c r="H60" s="108">
        <f t="shared" si="52"/>
        <v>0</v>
      </c>
      <c r="I60" s="108">
        <f t="shared" si="52"/>
        <v>0</v>
      </c>
      <c r="J60" s="55"/>
      <c r="K60" s="55"/>
      <c r="L60" s="39"/>
    </row>
    <row r="61" spans="1:247" s="56" customFormat="1" ht="16.5" customHeight="1">
      <c r="A61" s="59" t="s">
        <v>294</v>
      </c>
      <c r="B61" s="61" t="s">
        <v>295</v>
      </c>
      <c r="C61" s="105"/>
      <c r="D61" s="54"/>
      <c r="E61" s="54"/>
      <c r="F61" s="54"/>
      <c r="G61" s="82"/>
      <c r="H61" s="82"/>
      <c r="I61" s="82"/>
      <c r="J61" s="55"/>
      <c r="K61" s="55"/>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row>
    <row r="62" spans="1:247" s="56" customFormat="1" ht="16.5" customHeight="1">
      <c r="A62" s="52" t="s">
        <v>296</v>
      </c>
      <c r="B62" s="57" t="s">
        <v>297</v>
      </c>
      <c r="C62" s="104">
        <f t="shared" ref="C62:H62" si="53">+C63+C64</f>
        <v>0</v>
      </c>
      <c r="D62" s="104">
        <f t="shared" si="53"/>
        <v>0</v>
      </c>
      <c r="E62" s="104">
        <f t="shared" si="53"/>
        <v>0</v>
      </c>
      <c r="F62" s="104">
        <f t="shared" si="53"/>
        <v>0</v>
      </c>
      <c r="G62" s="104">
        <f t="shared" si="53"/>
        <v>0</v>
      </c>
      <c r="H62" s="104">
        <f t="shared" si="53"/>
        <v>0</v>
      </c>
      <c r="I62" s="104">
        <f t="shared" ref="I62" si="54">+I63+I64</f>
        <v>0</v>
      </c>
      <c r="J62" s="55"/>
      <c r="K62" s="55"/>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row>
    <row r="63" spans="1:247" ht="16.5" customHeight="1">
      <c r="A63" s="52" t="s">
        <v>298</v>
      </c>
      <c r="B63" s="61" t="s">
        <v>299</v>
      </c>
      <c r="C63" s="105"/>
      <c r="D63" s="54"/>
      <c r="E63" s="54"/>
      <c r="F63" s="54"/>
      <c r="G63" s="82"/>
      <c r="H63" s="82"/>
      <c r="I63" s="82"/>
      <c r="J63" s="55"/>
      <c r="K63" s="55"/>
    </row>
    <row r="64" spans="1:247" s="56" customFormat="1" ht="16.5" customHeight="1">
      <c r="A64" s="52" t="s">
        <v>300</v>
      </c>
      <c r="B64" s="61" t="s">
        <v>301</v>
      </c>
      <c r="C64" s="105"/>
      <c r="D64" s="54"/>
      <c r="E64" s="54"/>
      <c r="F64" s="54"/>
      <c r="G64" s="82"/>
      <c r="H64" s="82"/>
      <c r="I64" s="82"/>
      <c r="J64" s="55"/>
      <c r="K64" s="55"/>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row>
    <row r="65" spans="1:247" ht="16.5" customHeight="1">
      <c r="A65" s="59" t="s">
        <v>302</v>
      </c>
      <c r="B65" s="61" t="s">
        <v>303</v>
      </c>
      <c r="C65" s="105"/>
      <c r="D65" s="54">
        <v>6450</v>
      </c>
      <c r="E65" s="54">
        <v>6450</v>
      </c>
      <c r="F65" s="54">
        <v>6450</v>
      </c>
      <c r="G65" s="82">
        <v>3647.11</v>
      </c>
      <c r="H65" s="82">
        <f>G65-I65</f>
        <v>3647.11</v>
      </c>
      <c r="I65" s="82">
        <v>0</v>
      </c>
      <c r="J65" s="55"/>
      <c r="K65" s="55"/>
    </row>
    <row r="66" spans="1:247" ht="16.5" customHeight="1">
      <c r="A66" s="59" t="s">
        <v>304</v>
      </c>
      <c r="B66" s="60" t="s">
        <v>305</v>
      </c>
      <c r="C66" s="105"/>
      <c r="D66" s="54"/>
      <c r="E66" s="54"/>
      <c r="F66" s="54"/>
      <c r="G66" s="82"/>
      <c r="H66" s="82"/>
      <c r="I66" s="82"/>
      <c r="J66" s="55"/>
      <c r="K66" s="55"/>
    </row>
    <row r="67" spans="1:247" ht="16.5" customHeight="1">
      <c r="A67" s="59" t="s">
        <v>306</v>
      </c>
      <c r="B67" s="61" t="s">
        <v>307</v>
      </c>
      <c r="C67" s="105"/>
      <c r="D67" s="54"/>
      <c r="E67" s="54"/>
      <c r="F67" s="54"/>
      <c r="G67" s="82"/>
      <c r="H67" s="82"/>
      <c r="I67" s="82"/>
      <c r="J67" s="55"/>
      <c r="K67" s="55"/>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row>
    <row r="68" spans="1:247" ht="16.5" customHeight="1">
      <c r="A68" s="59" t="s">
        <v>308</v>
      </c>
      <c r="B68" s="61" t="s">
        <v>309</v>
      </c>
      <c r="C68" s="105"/>
      <c r="D68" s="54">
        <v>7520</v>
      </c>
      <c r="E68" s="54">
        <v>7520</v>
      </c>
      <c r="F68" s="54">
        <v>1000</v>
      </c>
      <c r="G68" s="82"/>
      <c r="H68" s="82"/>
      <c r="I68" s="82"/>
      <c r="J68" s="55"/>
      <c r="K68" s="55"/>
      <c r="L68" s="56"/>
    </row>
    <row r="69" spans="1:247" ht="30">
      <c r="A69" s="59" t="s">
        <v>310</v>
      </c>
      <c r="B69" s="61" t="s">
        <v>311</v>
      </c>
      <c r="C69" s="105"/>
      <c r="D69" s="54"/>
      <c r="E69" s="54"/>
      <c r="F69" s="54"/>
      <c r="G69" s="82"/>
      <c r="H69" s="82"/>
      <c r="I69" s="82"/>
      <c r="J69" s="55"/>
      <c r="K69" s="55"/>
      <c r="L69" s="56"/>
    </row>
    <row r="70" spans="1:247" ht="16.5" customHeight="1">
      <c r="A70" s="52" t="s">
        <v>312</v>
      </c>
      <c r="B70" s="57" t="s">
        <v>313</v>
      </c>
      <c r="C70" s="108">
        <f t="shared" ref="C70:H70" si="55">+C71+C72</f>
        <v>0</v>
      </c>
      <c r="D70" s="108">
        <f t="shared" si="55"/>
        <v>17510</v>
      </c>
      <c r="E70" s="108">
        <f t="shared" si="55"/>
        <v>17510</v>
      </c>
      <c r="F70" s="108">
        <f t="shared" si="55"/>
        <v>5780</v>
      </c>
      <c r="G70" s="108">
        <f t="shared" si="55"/>
        <v>3500</v>
      </c>
      <c r="H70" s="108">
        <f t="shared" si="55"/>
        <v>1800</v>
      </c>
      <c r="I70" s="108">
        <f t="shared" ref="I70" si="56">+I71+I72</f>
        <v>1700</v>
      </c>
      <c r="J70" s="55"/>
      <c r="K70" s="55"/>
    </row>
    <row r="71" spans="1:247" ht="16.5" customHeight="1">
      <c r="A71" s="59" t="s">
        <v>314</v>
      </c>
      <c r="B71" s="61" t="s">
        <v>315</v>
      </c>
      <c r="C71" s="105"/>
      <c r="D71" s="54">
        <v>16830</v>
      </c>
      <c r="E71" s="54">
        <v>16830</v>
      </c>
      <c r="F71" s="54">
        <v>5100</v>
      </c>
      <c r="G71" s="82">
        <v>3500</v>
      </c>
      <c r="H71" s="82">
        <f>G71-I71</f>
        <v>1800</v>
      </c>
      <c r="I71" s="82">
        <v>1700</v>
      </c>
      <c r="J71" s="55"/>
      <c r="K71" s="55"/>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row>
    <row r="72" spans="1:247" s="56" customFormat="1" ht="16.5" customHeight="1">
      <c r="A72" s="59" t="s">
        <v>316</v>
      </c>
      <c r="B72" s="61" t="s">
        <v>317</v>
      </c>
      <c r="C72" s="105"/>
      <c r="D72" s="54">
        <v>680</v>
      </c>
      <c r="E72" s="54">
        <v>680</v>
      </c>
      <c r="F72" s="54">
        <v>680</v>
      </c>
      <c r="G72" s="123"/>
      <c r="H72" s="123"/>
      <c r="I72" s="123"/>
      <c r="J72" s="55"/>
      <c r="K72" s="55"/>
    </row>
    <row r="73" spans="1:247" ht="16.5" customHeight="1">
      <c r="A73" s="52" t="s">
        <v>318</v>
      </c>
      <c r="B73" s="57" t="s">
        <v>207</v>
      </c>
      <c r="C73" s="104">
        <f>+C74</f>
        <v>0</v>
      </c>
      <c r="D73" s="104">
        <f t="shared" ref="D73:I74" si="57">+D74</f>
        <v>0</v>
      </c>
      <c r="E73" s="104">
        <f t="shared" si="57"/>
        <v>0</v>
      </c>
      <c r="F73" s="104">
        <f t="shared" si="57"/>
        <v>0</v>
      </c>
      <c r="G73" s="104">
        <f t="shared" si="57"/>
        <v>0</v>
      </c>
      <c r="H73" s="104">
        <f t="shared" si="57"/>
        <v>0</v>
      </c>
      <c r="I73" s="104">
        <f t="shared" si="57"/>
        <v>0</v>
      </c>
      <c r="J73" s="55"/>
      <c r="K73" s="55"/>
      <c r="L73" s="56"/>
    </row>
    <row r="74" spans="1:247" ht="16.5" customHeight="1">
      <c r="A74" s="66" t="s">
        <v>319</v>
      </c>
      <c r="B74" s="57" t="s">
        <v>320</v>
      </c>
      <c r="C74" s="104">
        <f>+C75</f>
        <v>0</v>
      </c>
      <c r="D74" s="104">
        <f t="shared" si="57"/>
        <v>0</v>
      </c>
      <c r="E74" s="104">
        <f t="shared" si="57"/>
        <v>0</v>
      </c>
      <c r="F74" s="104">
        <f t="shared" si="57"/>
        <v>0</v>
      </c>
      <c r="G74" s="104">
        <f t="shared" si="57"/>
        <v>0</v>
      </c>
      <c r="H74" s="104">
        <f t="shared" si="57"/>
        <v>0</v>
      </c>
      <c r="I74" s="104">
        <f t="shared" si="57"/>
        <v>0</v>
      </c>
      <c r="J74" s="55"/>
      <c r="K74" s="55"/>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6"/>
      <c r="IF74" s="56"/>
      <c r="IG74" s="56"/>
      <c r="IH74" s="56"/>
      <c r="II74" s="56"/>
      <c r="IJ74" s="56"/>
      <c r="IK74" s="56"/>
      <c r="IL74" s="56"/>
      <c r="IM74" s="56"/>
    </row>
    <row r="75" spans="1:247" s="56" customFormat="1" ht="16.5" customHeight="1">
      <c r="A75" s="66" t="s">
        <v>321</v>
      </c>
      <c r="B75" s="61" t="s">
        <v>322</v>
      </c>
      <c r="C75" s="105"/>
      <c r="D75" s="54"/>
      <c r="E75" s="54"/>
      <c r="F75" s="54"/>
      <c r="G75" s="82"/>
      <c r="H75" s="82"/>
      <c r="I75" s="82"/>
      <c r="J75" s="55"/>
      <c r="K75" s="55"/>
    </row>
    <row r="76" spans="1:247" s="56" customFormat="1" ht="16.5" customHeight="1">
      <c r="A76" s="66" t="s">
        <v>323</v>
      </c>
      <c r="B76" s="67" t="s">
        <v>215</v>
      </c>
      <c r="C76" s="105">
        <f t="shared" ref="C76:H76" si="58">C77+C78</f>
        <v>0</v>
      </c>
      <c r="D76" s="105">
        <f t="shared" si="58"/>
        <v>0</v>
      </c>
      <c r="E76" s="105">
        <f t="shared" si="58"/>
        <v>0</v>
      </c>
      <c r="F76" s="105">
        <f t="shared" si="58"/>
        <v>0</v>
      </c>
      <c r="G76" s="105">
        <f t="shared" si="58"/>
        <v>0</v>
      </c>
      <c r="H76" s="105">
        <f t="shared" si="58"/>
        <v>0</v>
      </c>
      <c r="I76" s="105">
        <f t="shared" ref="I76" si="59">I77+I78</f>
        <v>0</v>
      </c>
      <c r="J76" s="55"/>
      <c r="K76" s="55"/>
    </row>
    <row r="77" spans="1:247" s="56" customFormat="1" ht="16.5" customHeight="1">
      <c r="A77" s="66" t="s">
        <v>324</v>
      </c>
      <c r="B77" s="68" t="s">
        <v>325</v>
      </c>
      <c r="C77" s="105"/>
      <c r="D77" s="54"/>
      <c r="E77" s="54"/>
      <c r="F77" s="54"/>
      <c r="G77" s="82"/>
      <c r="H77" s="82"/>
      <c r="I77" s="82"/>
      <c r="J77" s="55"/>
      <c r="K77" s="55"/>
    </row>
    <row r="78" spans="1:247" ht="16.5" customHeight="1">
      <c r="A78" s="66" t="s">
        <v>326</v>
      </c>
      <c r="B78" s="68" t="s">
        <v>327</v>
      </c>
      <c r="C78" s="105"/>
      <c r="D78" s="54"/>
      <c r="E78" s="54"/>
      <c r="F78" s="54"/>
      <c r="G78" s="82"/>
      <c r="H78" s="82"/>
      <c r="I78" s="82"/>
      <c r="J78" s="55"/>
      <c r="K78" s="55"/>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c r="IL78" s="56"/>
      <c r="IM78" s="56"/>
    </row>
    <row r="79" spans="1:247" s="56" customFormat="1" ht="16.5" customHeight="1">
      <c r="A79" s="52" t="s">
        <v>328</v>
      </c>
      <c r="B79" s="57" t="s">
        <v>217</v>
      </c>
      <c r="C79" s="104">
        <f t="shared" ref="C79:I79" si="60">+C80</f>
        <v>0</v>
      </c>
      <c r="D79" s="104">
        <f t="shared" si="60"/>
        <v>0</v>
      </c>
      <c r="E79" s="104">
        <f t="shared" si="60"/>
        <v>0</v>
      </c>
      <c r="F79" s="104">
        <f t="shared" si="60"/>
        <v>0</v>
      </c>
      <c r="G79" s="104">
        <f t="shared" si="60"/>
        <v>0</v>
      </c>
      <c r="H79" s="104">
        <f t="shared" si="60"/>
        <v>0</v>
      </c>
      <c r="I79" s="104">
        <f t="shared" si="60"/>
        <v>0</v>
      </c>
      <c r="J79" s="55"/>
      <c r="K79" s="55"/>
    </row>
    <row r="80" spans="1:247" s="56" customFormat="1" ht="16.5" customHeight="1">
      <c r="A80" s="52" t="s">
        <v>329</v>
      </c>
      <c r="B80" s="57" t="s">
        <v>219</v>
      </c>
      <c r="C80" s="104">
        <f t="shared" ref="C80:H80" si="61">+C81+C86</f>
        <v>0</v>
      </c>
      <c r="D80" s="104">
        <f t="shared" si="61"/>
        <v>0</v>
      </c>
      <c r="E80" s="104">
        <f t="shared" si="61"/>
        <v>0</v>
      </c>
      <c r="F80" s="104">
        <f t="shared" si="61"/>
        <v>0</v>
      </c>
      <c r="G80" s="104">
        <f t="shared" si="61"/>
        <v>0</v>
      </c>
      <c r="H80" s="104">
        <f t="shared" si="61"/>
        <v>0</v>
      </c>
      <c r="I80" s="104">
        <f t="shared" ref="I80" si="62">+I81+I86</f>
        <v>0</v>
      </c>
      <c r="J80" s="55"/>
      <c r="K80" s="55"/>
    </row>
    <row r="81" spans="1:247" s="56" customFormat="1" ht="16.5" customHeight="1">
      <c r="A81" s="52" t="s">
        <v>330</v>
      </c>
      <c r="B81" s="57" t="s">
        <v>331</v>
      </c>
      <c r="C81" s="104">
        <f t="shared" ref="C81:H81" si="63">+C83+C85+C84+C82</f>
        <v>0</v>
      </c>
      <c r="D81" s="104">
        <f t="shared" si="63"/>
        <v>0</v>
      </c>
      <c r="E81" s="104">
        <f t="shared" si="63"/>
        <v>0</v>
      </c>
      <c r="F81" s="104">
        <f t="shared" si="63"/>
        <v>0</v>
      </c>
      <c r="G81" s="104">
        <f t="shared" si="63"/>
        <v>0</v>
      </c>
      <c r="H81" s="104">
        <f t="shared" si="63"/>
        <v>0</v>
      </c>
      <c r="I81" s="104">
        <f t="shared" ref="I81" si="64">+I83+I85+I84+I82</f>
        <v>0</v>
      </c>
      <c r="J81" s="55"/>
      <c r="K81" s="55"/>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row>
    <row r="82" spans="1:247" s="56" customFormat="1" ht="16.5" customHeight="1">
      <c r="A82" s="52" t="s">
        <v>332</v>
      </c>
      <c r="B82" s="60" t="s">
        <v>333</v>
      </c>
      <c r="C82" s="104"/>
      <c r="D82" s="54"/>
      <c r="E82" s="54"/>
      <c r="F82" s="54"/>
      <c r="G82" s="82"/>
      <c r="H82" s="82"/>
      <c r="I82" s="82"/>
      <c r="J82" s="55"/>
      <c r="K82" s="55"/>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row>
    <row r="83" spans="1:247" s="56" customFormat="1" ht="16.5" customHeight="1">
      <c r="A83" s="59" t="s">
        <v>334</v>
      </c>
      <c r="B83" s="61" t="s">
        <v>335</v>
      </c>
      <c r="C83" s="105"/>
      <c r="D83" s="54"/>
      <c r="E83" s="54"/>
      <c r="F83" s="54"/>
      <c r="G83" s="82"/>
      <c r="H83" s="82"/>
      <c r="I83" s="82"/>
      <c r="J83" s="55"/>
      <c r="K83" s="55"/>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row>
    <row r="84" spans="1:247" s="56" customFormat="1" ht="16.5" customHeight="1">
      <c r="A84" s="59" t="s">
        <v>336</v>
      </c>
      <c r="B84" s="60" t="s">
        <v>337</v>
      </c>
      <c r="C84" s="105"/>
      <c r="D84" s="54"/>
      <c r="E84" s="54"/>
      <c r="F84" s="54"/>
      <c r="G84" s="82"/>
      <c r="H84" s="82"/>
      <c r="I84" s="82"/>
      <c r="J84" s="55"/>
      <c r="K84" s="55"/>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row>
    <row r="85" spans="1:247" ht="16.5" customHeight="1">
      <c r="A85" s="59" t="s">
        <v>338</v>
      </c>
      <c r="B85" s="61" t="s">
        <v>339</v>
      </c>
      <c r="C85" s="105"/>
      <c r="D85" s="54"/>
      <c r="E85" s="54"/>
      <c r="F85" s="54"/>
      <c r="G85" s="82"/>
      <c r="H85" s="82"/>
      <c r="I85" s="82"/>
      <c r="J85" s="55"/>
      <c r="K85" s="55"/>
    </row>
    <row r="86" spans="1:247" ht="16.5" customHeight="1">
      <c r="A86" s="69" t="s">
        <v>340</v>
      </c>
      <c r="B86" s="60" t="s">
        <v>341</v>
      </c>
      <c r="C86" s="105"/>
      <c r="D86" s="54"/>
      <c r="E86" s="54"/>
      <c r="F86" s="54"/>
      <c r="G86" s="82"/>
      <c r="H86" s="82"/>
      <c r="I86" s="82"/>
      <c r="J86" s="55"/>
      <c r="K86" s="55"/>
    </row>
    <row r="87" spans="1:247" ht="16.5" customHeight="1">
      <c r="A87" s="59" t="s">
        <v>227</v>
      </c>
      <c r="B87" s="61" t="s">
        <v>342</v>
      </c>
      <c r="C87" s="105"/>
      <c r="D87" s="54"/>
      <c r="E87" s="54"/>
      <c r="F87" s="54"/>
      <c r="G87" s="82"/>
      <c r="H87" s="82"/>
      <c r="I87" s="82"/>
      <c r="J87" s="55"/>
      <c r="K87" s="55"/>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row>
    <row r="88" spans="1:247" ht="16.5" customHeight="1">
      <c r="A88" s="59" t="s">
        <v>343</v>
      </c>
      <c r="B88" s="61" t="s">
        <v>344</v>
      </c>
      <c r="C88" s="104">
        <f>C45-C90+C9+C11+C12+C15+C16+C18-C87</f>
        <v>0</v>
      </c>
      <c r="D88" s="104">
        <f t="shared" ref="D88:H88" si="65">D45-D90+D9+D11+D12+D15+D16+D18-D87</f>
        <v>126586520</v>
      </c>
      <c r="E88" s="104">
        <f t="shared" si="65"/>
        <v>126586520</v>
      </c>
      <c r="F88" s="104">
        <f t="shared" si="65"/>
        <v>36035640</v>
      </c>
      <c r="G88" s="104">
        <f t="shared" si="65"/>
        <v>23658190</v>
      </c>
      <c r="H88" s="104">
        <f t="shared" si="65"/>
        <v>11768952.109999999</v>
      </c>
      <c r="I88" s="104">
        <f t="shared" ref="I88" si="66">I45-I90+I9+I11+I12+I15+I16+I18-I87</f>
        <v>11889237.890000001</v>
      </c>
      <c r="J88" s="55"/>
      <c r="K88" s="55"/>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row>
    <row r="89" spans="1:247" ht="16.5" customHeight="1">
      <c r="A89" s="59"/>
      <c r="B89" s="61" t="s">
        <v>345</v>
      </c>
      <c r="C89" s="104"/>
      <c r="D89" s="54"/>
      <c r="E89" s="54"/>
      <c r="F89" s="54"/>
      <c r="G89" s="124"/>
      <c r="H89" s="124"/>
      <c r="I89" s="124"/>
      <c r="J89" s="55"/>
      <c r="K89" s="55"/>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row>
    <row r="90" spans="1:247" ht="16.5" customHeight="1">
      <c r="A90" s="59" t="s">
        <v>346</v>
      </c>
      <c r="B90" s="57" t="s">
        <v>347</v>
      </c>
      <c r="C90" s="106">
        <f>+C91+C189+C234+C238+C266+C271</f>
        <v>0</v>
      </c>
      <c r="D90" s="106">
        <f t="shared" ref="D90:H90" si="67">+D91+D189+D234+D238+D266+D271</f>
        <v>198235830</v>
      </c>
      <c r="E90" s="106">
        <f t="shared" si="67"/>
        <v>197436000</v>
      </c>
      <c r="F90" s="106">
        <f t="shared" si="67"/>
        <v>108158950</v>
      </c>
      <c r="G90" s="106">
        <f t="shared" si="67"/>
        <v>75579287.870000005</v>
      </c>
      <c r="H90" s="106">
        <f t="shared" si="67"/>
        <v>34126973.82</v>
      </c>
      <c r="I90" s="106">
        <f t="shared" ref="I90" si="68">+I91+I189+I234+I238+I266+I271</f>
        <v>41452314.049999997</v>
      </c>
      <c r="J90" s="55"/>
      <c r="K90" s="55"/>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row>
    <row r="91" spans="1:247" s="63" customFormat="1" ht="16.5" customHeight="1">
      <c r="A91" s="52" t="s">
        <v>348</v>
      </c>
      <c r="B91" s="57" t="s">
        <v>349</v>
      </c>
      <c r="C91" s="104">
        <f>+C92+C111+C148+C180+C185</f>
        <v>0</v>
      </c>
      <c r="D91" s="104">
        <f t="shared" ref="D91:H91" si="69">+D92+D111+D148+D180+D185</f>
        <v>88068900</v>
      </c>
      <c r="E91" s="104">
        <f t="shared" si="69"/>
        <v>91144550</v>
      </c>
      <c r="F91" s="104">
        <f t="shared" si="69"/>
        <v>51654340</v>
      </c>
      <c r="G91" s="104">
        <f t="shared" si="69"/>
        <v>36627450</v>
      </c>
      <c r="H91" s="104">
        <f t="shared" si="69"/>
        <v>17030105.210000001</v>
      </c>
      <c r="I91" s="104">
        <f t="shared" ref="I91" si="70">+I92+I111+I148+I180+I185</f>
        <v>19597344.789999999</v>
      </c>
      <c r="J91" s="55"/>
      <c r="K91" s="55"/>
    </row>
    <row r="92" spans="1:247" s="63" customFormat="1" ht="16.5" customHeight="1">
      <c r="A92" s="59" t="s">
        <v>350</v>
      </c>
      <c r="B92" s="57" t="s">
        <v>351</v>
      </c>
      <c r="C92" s="104">
        <f>+C93+C108+C109+C99+C102+C94+C95+C96</f>
        <v>0</v>
      </c>
      <c r="D92" s="104">
        <f t="shared" ref="D92:H92" si="71">+D93+D108+D109+D99+D102+D94+D95+D96</f>
        <v>45181000</v>
      </c>
      <c r="E92" s="104">
        <f t="shared" si="71"/>
        <v>44866000</v>
      </c>
      <c r="F92" s="104">
        <f t="shared" si="71"/>
        <v>24514980</v>
      </c>
      <c r="G92" s="104">
        <f t="shared" si="71"/>
        <v>17052480</v>
      </c>
      <c r="H92" s="104">
        <f t="shared" si="71"/>
        <v>7285717.7699999996</v>
      </c>
      <c r="I92" s="104">
        <f t="shared" ref="I92" si="72">+I93+I108+I109+I99+I102+I94+I95+I96</f>
        <v>9766762.2300000004</v>
      </c>
      <c r="J92" s="55"/>
      <c r="K92" s="55"/>
    </row>
    <row r="93" spans="1:247" s="63" customFormat="1" ht="16.5" customHeight="1">
      <c r="A93" s="59"/>
      <c r="B93" s="60" t="s">
        <v>352</v>
      </c>
      <c r="C93" s="105"/>
      <c r="D93" s="54">
        <v>38210000</v>
      </c>
      <c r="E93" s="54">
        <v>37394000</v>
      </c>
      <c r="F93" s="54">
        <v>20048740</v>
      </c>
      <c r="G93" s="82">
        <v>14412840</v>
      </c>
      <c r="H93" s="82">
        <f>G93-I93</f>
        <v>6361270</v>
      </c>
      <c r="I93" s="82">
        <v>8051570</v>
      </c>
      <c r="J93" s="55"/>
      <c r="K93" s="55"/>
    </row>
    <row r="94" spans="1:247" s="63" customFormat="1" ht="45">
      <c r="A94" s="59"/>
      <c r="B94" s="60" t="s">
        <v>353</v>
      </c>
      <c r="C94" s="105"/>
      <c r="D94" s="54"/>
      <c r="E94" s="54"/>
      <c r="F94" s="54"/>
      <c r="G94" s="82"/>
      <c r="H94" s="82"/>
      <c r="I94" s="82"/>
      <c r="J94" s="55"/>
      <c r="K94" s="55"/>
    </row>
    <row r="95" spans="1:247" s="63" customFormat="1" ht="60">
      <c r="A95" s="59"/>
      <c r="B95" s="60" t="s">
        <v>354</v>
      </c>
      <c r="C95" s="105"/>
      <c r="D95" s="54"/>
      <c r="E95" s="54"/>
      <c r="F95" s="54"/>
      <c r="G95" s="82"/>
      <c r="H95" s="82"/>
      <c r="I95" s="82"/>
      <c r="J95" s="55"/>
      <c r="K95" s="55"/>
    </row>
    <row r="96" spans="1:247" s="63" customFormat="1" ht="60">
      <c r="A96" s="59"/>
      <c r="B96" s="60" t="s">
        <v>502</v>
      </c>
      <c r="C96" s="105">
        <f>C97+C98</f>
        <v>0</v>
      </c>
      <c r="D96" s="105">
        <f t="shared" ref="D96:H96" si="73">D97+D98</f>
        <v>1805000</v>
      </c>
      <c r="E96" s="105">
        <f t="shared" si="73"/>
        <v>1623000</v>
      </c>
      <c r="F96" s="105">
        <f t="shared" si="73"/>
        <v>1376000</v>
      </c>
      <c r="G96" s="105">
        <f t="shared" si="73"/>
        <v>497340</v>
      </c>
      <c r="H96" s="105">
        <f t="shared" si="73"/>
        <v>0</v>
      </c>
      <c r="I96" s="105">
        <f t="shared" ref="I96" si="74">I97+I98</f>
        <v>497340</v>
      </c>
      <c r="J96" s="55"/>
      <c r="K96" s="55"/>
    </row>
    <row r="97" spans="1:248" s="63" customFormat="1">
      <c r="A97" s="59"/>
      <c r="B97" s="60" t="s">
        <v>352</v>
      </c>
      <c r="C97" s="105"/>
      <c r="D97" s="54">
        <v>1805000</v>
      </c>
      <c r="E97" s="54">
        <v>1623000</v>
      </c>
      <c r="F97" s="54">
        <v>1376000</v>
      </c>
      <c r="G97" s="82">
        <v>497340</v>
      </c>
      <c r="H97" s="82">
        <f>G97-I97</f>
        <v>0</v>
      </c>
      <c r="I97" s="82">
        <v>497340</v>
      </c>
      <c r="J97" s="55"/>
      <c r="K97" s="55"/>
    </row>
    <row r="98" spans="1:248" s="63" customFormat="1" ht="60">
      <c r="A98" s="59"/>
      <c r="B98" s="60" t="s">
        <v>354</v>
      </c>
      <c r="C98" s="105"/>
      <c r="D98" s="54"/>
      <c r="E98" s="54"/>
      <c r="F98" s="54"/>
      <c r="G98" s="82"/>
      <c r="H98" s="82"/>
      <c r="I98" s="82"/>
      <c r="J98" s="55"/>
      <c r="K98" s="55"/>
    </row>
    <row r="99" spans="1:248" s="63" customFormat="1" ht="16.5" customHeight="1">
      <c r="A99" s="59"/>
      <c r="B99" s="60" t="s">
        <v>355</v>
      </c>
      <c r="C99" s="105">
        <f t="shared" ref="C99:H99" si="75">C100+C101</f>
        <v>0</v>
      </c>
      <c r="D99" s="105">
        <f t="shared" si="75"/>
        <v>0</v>
      </c>
      <c r="E99" s="105">
        <f t="shared" si="75"/>
        <v>0</v>
      </c>
      <c r="F99" s="105">
        <f t="shared" si="75"/>
        <v>0</v>
      </c>
      <c r="G99" s="105">
        <f t="shared" si="75"/>
        <v>0</v>
      </c>
      <c r="H99" s="105">
        <f t="shared" si="75"/>
        <v>0</v>
      </c>
      <c r="I99" s="105">
        <f t="shared" ref="I99" si="76">I100+I101</f>
        <v>0</v>
      </c>
      <c r="J99" s="55"/>
      <c r="K99" s="55"/>
    </row>
    <row r="100" spans="1:248" s="63" customFormat="1" ht="16.5" customHeight="1">
      <c r="A100" s="59"/>
      <c r="B100" s="60" t="s">
        <v>356</v>
      </c>
      <c r="C100" s="105"/>
      <c r="D100" s="54"/>
      <c r="E100" s="54"/>
      <c r="F100" s="54"/>
      <c r="G100" s="82"/>
      <c r="H100" s="82"/>
      <c r="I100" s="82"/>
      <c r="J100" s="55"/>
      <c r="K100" s="55"/>
    </row>
    <row r="101" spans="1:248" s="63" customFormat="1" ht="60">
      <c r="A101" s="59"/>
      <c r="B101" s="60" t="s">
        <v>354</v>
      </c>
      <c r="C101" s="105"/>
      <c r="D101" s="54"/>
      <c r="E101" s="54"/>
      <c r="F101" s="54"/>
      <c r="G101" s="82"/>
      <c r="H101" s="82"/>
      <c r="I101" s="82"/>
      <c r="J101" s="55"/>
      <c r="K101" s="55"/>
    </row>
    <row r="102" spans="1:248" s="63" customFormat="1" ht="16.5" customHeight="1">
      <c r="A102" s="59"/>
      <c r="B102" s="70" t="s">
        <v>357</v>
      </c>
      <c r="C102" s="105">
        <f t="shared" ref="C102:G102" si="77">C103+C106+C107</f>
        <v>0</v>
      </c>
      <c r="D102" s="105">
        <f t="shared" si="77"/>
        <v>4694000</v>
      </c>
      <c r="E102" s="105">
        <f t="shared" si="77"/>
        <v>5371000</v>
      </c>
      <c r="F102" s="105">
        <f t="shared" si="77"/>
        <v>2847240</v>
      </c>
      <c r="G102" s="105">
        <f t="shared" si="77"/>
        <v>2003560</v>
      </c>
      <c r="H102" s="105">
        <f t="shared" ref="H102:I102" si="78">H103+H106+H107</f>
        <v>868242.51</v>
      </c>
      <c r="I102" s="105">
        <f t="shared" si="78"/>
        <v>1135317.49</v>
      </c>
      <c r="J102" s="55"/>
      <c r="K102" s="55"/>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row>
    <row r="103" spans="1:248" s="63" customFormat="1" ht="30">
      <c r="A103" s="59"/>
      <c r="B103" s="60" t="s">
        <v>358</v>
      </c>
      <c r="C103" s="105">
        <f t="shared" ref="C103:G103" si="79">C104+C105</f>
        <v>0</v>
      </c>
      <c r="D103" s="105">
        <f t="shared" si="79"/>
        <v>4402000</v>
      </c>
      <c r="E103" s="105">
        <f t="shared" si="79"/>
        <v>5064000</v>
      </c>
      <c r="F103" s="105">
        <f t="shared" si="79"/>
        <v>2679420</v>
      </c>
      <c r="G103" s="105">
        <f t="shared" si="79"/>
        <v>1888020</v>
      </c>
      <c r="H103" s="105">
        <f t="shared" ref="H103:I103" si="80">H104+H105</f>
        <v>825760</v>
      </c>
      <c r="I103" s="105">
        <f t="shared" si="80"/>
        <v>1062260</v>
      </c>
      <c r="J103" s="55"/>
      <c r="K103" s="55"/>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row>
    <row r="104" spans="1:248">
      <c r="A104" s="59"/>
      <c r="B104" s="60" t="s">
        <v>356</v>
      </c>
      <c r="C104" s="105"/>
      <c r="D104" s="54">
        <v>4402000</v>
      </c>
      <c r="E104" s="54">
        <v>5064000</v>
      </c>
      <c r="F104" s="54">
        <v>2679420</v>
      </c>
      <c r="G104" s="82">
        <v>1888020</v>
      </c>
      <c r="H104" s="82">
        <f>G104-I104</f>
        <v>825760</v>
      </c>
      <c r="I104" s="82">
        <v>1062260</v>
      </c>
      <c r="J104" s="55"/>
      <c r="K104" s="55"/>
      <c r="L104" s="63"/>
      <c r="IN104" s="63"/>
    </row>
    <row r="105" spans="1:248" ht="60">
      <c r="A105" s="59"/>
      <c r="B105" s="60" t="s">
        <v>354</v>
      </c>
      <c r="C105" s="105"/>
      <c r="D105" s="54"/>
      <c r="E105" s="54"/>
      <c r="F105" s="54"/>
      <c r="G105" s="82"/>
      <c r="H105" s="82"/>
      <c r="I105" s="82"/>
      <c r="J105" s="55"/>
      <c r="K105" s="55"/>
      <c r="L105" s="63"/>
      <c r="IN105" s="63"/>
    </row>
    <row r="106" spans="1:248" ht="60">
      <c r="A106" s="59"/>
      <c r="B106" s="60" t="s">
        <v>359</v>
      </c>
      <c r="C106" s="105"/>
      <c r="D106" s="54">
        <v>143000</v>
      </c>
      <c r="E106" s="54">
        <v>159000</v>
      </c>
      <c r="F106" s="54">
        <v>84820</v>
      </c>
      <c r="G106" s="82">
        <v>59510</v>
      </c>
      <c r="H106" s="82">
        <f>G106-I106</f>
        <v>26770</v>
      </c>
      <c r="I106" s="82">
        <v>32740</v>
      </c>
      <c r="J106" s="55"/>
      <c r="K106" s="55"/>
      <c r="L106" s="63"/>
      <c r="IN106" s="63"/>
    </row>
    <row r="107" spans="1:248" ht="45">
      <c r="A107" s="59"/>
      <c r="B107" s="60" t="s">
        <v>360</v>
      </c>
      <c r="C107" s="105"/>
      <c r="D107" s="54">
        <v>149000</v>
      </c>
      <c r="E107" s="54">
        <v>148000</v>
      </c>
      <c r="F107" s="54">
        <v>83000</v>
      </c>
      <c r="G107" s="82">
        <v>56030</v>
      </c>
      <c r="H107" s="82">
        <f>G107-I107</f>
        <v>15712.510000000002</v>
      </c>
      <c r="I107" s="82">
        <v>40317.49</v>
      </c>
      <c r="J107" s="55"/>
      <c r="K107" s="55"/>
      <c r="L107" s="63"/>
      <c r="IN107" s="63"/>
    </row>
    <row r="108" spans="1:248" s="56" customFormat="1" ht="16.5" customHeight="1">
      <c r="A108" s="59"/>
      <c r="B108" s="60" t="s">
        <v>361</v>
      </c>
      <c r="C108" s="105"/>
      <c r="D108" s="54">
        <v>2000</v>
      </c>
      <c r="E108" s="54">
        <v>2000</v>
      </c>
      <c r="F108" s="54">
        <v>1000</v>
      </c>
      <c r="G108" s="82">
        <v>0</v>
      </c>
      <c r="H108" s="82">
        <v>0</v>
      </c>
      <c r="I108" s="82">
        <v>0</v>
      </c>
      <c r="J108" s="55"/>
      <c r="K108" s="55"/>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63"/>
    </row>
    <row r="109" spans="1:248" ht="45">
      <c r="A109" s="59"/>
      <c r="B109" s="60" t="s">
        <v>362</v>
      </c>
      <c r="C109" s="105"/>
      <c r="D109" s="54">
        <v>470000</v>
      </c>
      <c r="E109" s="54">
        <v>476000</v>
      </c>
      <c r="F109" s="54">
        <v>242000</v>
      </c>
      <c r="G109" s="82">
        <v>138740</v>
      </c>
      <c r="H109" s="82">
        <f>G109-I109</f>
        <v>56205.259999999995</v>
      </c>
      <c r="I109" s="82">
        <v>82534.740000000005</v>
      </c>
      <c r="J109" s="55"/>
      <c r="K109" s="55"/>
      <c r="IN109" s="63"/>
    </row>
    <row r="110" spans="1:248">
      <c r="A110" s="59"/>
      <c r="B110" s="61" t="s">
        <v>345</v>
      </c>
      <c r="C110" s="105"/>
      <c r="D110" s="54"/>
      <c r="E110" s="54"/>
      <c r="F110" s="54"/>
      <c r="G110" s="82">
        <v>-15648.81</v>
      </c>
      <c r="H110" s="82">
        <f>G110-I110</f>
        <v>-15559.47</v>
      </c>
      <c r="I110" s="82">
        <v>-89.34</v>
      </c>
      <c r="J110" s="55"/>
      <c r="K110" s="55"/>
    </row>
    <row r="111" spans="1:248" ht="30">
      <c r="A111" s="111" t="s">
        <v>363</v>
      </c>
      <c r="B111" s="57" t="s">
        <v>364</v>
      </c>
      <c r="C111" s="105">
        <f t="shared" ref="C111:H111" si="81">C112+C115+C118+C121+C124+C127+C133+C130+C136</f>
        <v>0</v>
      </c>
      <c r="D111" s="105">
        <f t="shared" si="81"/>
        <v>27737300</v>
      </c>
      <c r="E111" s="105">
        <f t="shared" si="81"/>
        <v>30781190</v>
      </c>
      <c r="F111" s="105">
        <f t="shared" si="81"/>
        <v>18614940</v>
      </c>
      <c r="G111" s="105">
        <f t="shared" si="81"/>
        <v>13415550</v>
      </c>
      <c r="H111" s="105">
        <f t="shared" si="81"/>
        <v>7176957.4399999995</v>
      </c>
      <c r="I111" s="105">
        <f t="shared" ref="I111" si="82">I112+I115+I118+I121+I124+I127+I133+I130+I136</f>
        <v>6238592.5600000005</v>
      </c>
      <c r="J111" s="55"/>
      <c r="K111" s="55"/>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row>
    <row r="112" spans="1:248" ht="16.5" customHeight="1">
      <c r="A112" s="59"/>
      <c r="B112" s="60" t="s">
        <v>365</v>
      </c>
      <c r="C112" s="105">
        <f t="shared" ref="C112:H112" si="83">C113+C114</f>
        <v>0</v>
      </c>
      <c r="D112" s="105">
        <f t="shared" si="83"/>
        <v>1023240</v>
      </c>
      <c r="E112" s="105">
        <f t="shared" si="83"/>
        <v>1441000</v>
      </c>
      <c r="F112" s="105">
        <f t="shared" si="83"/>
        <v>1107570</v>
      </c>
      <c r="G112" s="105">
        <f t="shared" si="83"/>
        <v>817820</v>
      </c>
      <c r="H112" s="105">
        <f t="shared" si="83"/>
        <v>354580</v>
      </c>
      <c r="I112" s="105">
        <f t="shared" ref="I112" si="84">I113+I114</f>
        <v>463240</v>
      </c>
      <c r="J112" s="55"/>
      <c r="K112" s="55"/>
      <c r="L112" s="56"/>
    </row>
    <row r="113" spans="1:248">
      <c r="A113" s="59"/>
      <c r="B113" s="60" t="s">
        <v>352</v>
      </c>
      <c r="C113" s="105"/>
      <c r="D113" s="54">
        <v>1023240</v>
      </c>
      <c r="E113" s="54">
        <v>1441000</v>
      </c>
      <c r="F113" s="54">
        <v>1107570</v>
      </c>
      <c r="G113" s="82">
        <v>817820</v>
      </c>
      <c r="H113" s="82">
        <f>G113-I113</f>
        <v>354580</v>
      </c>
      <c r="I113" s="82">
        <v>463240</v>
      </c>
      <c r="J113" s="55"/>
      <c r="K113" s="55"/>
      <c r="L113" s="56"/>
    </row>
    <row r="114" spans="1:248" ht="60">
      <c r="A114" s="59"/>
      <c r="B114" s="60" t="s">
        <v>354</v>
      </c>
      <c r="C114" s="105"/>
      <c r="D114" s="54"/>
      <c r="E114" s="54"/>
      <c r="F114" s="54"/>
      <c r="G114" s="82"/>
      <c r="H114" s="82"/>
      <c r="I114" s="82"/>
      <c r="J114" s="55"/>
      <c r="K114" s="55"/>
      <c r="L114" s="56"/>
    </row>
    <row r="115" spans="1:248" ht="16.5" customHeight="1">
      <c r="A115" s="59"/>
      <c r="B115" s="60" t="s">
        <v>366</v>
      </c>
      <c r="C115" s="105">
        <f t="shared" ref="C115:H115" si="85">C116+C117</f>
        <v>0</v>
      </c>
      <c r="D115" s="105">
        <f t="shared" si="85"/>
        <v>0</v>
      </c>
      <c r="E115" s="105">
        <f t="shared" si="85"/>
        <v>0</v>
      </c>
      <c r="F115" s="105">
        <f t="shared" si="85"/>
        <v>0</v>
      </c>
      <c r="G115" s="105">
        <f t="shared" si="85"/>
        <v>0</v>
      </c>
      <c r="H115" s="105">
        <f t="shared" si="85"/>
        <v>0</v>
      </c>
      <c r="I115" s="105">
        <f t="shared" ref="I115" si="86">I116+I117</f>
        <v>0</v>
      </c>
      <c r="J115" s="55"/>
      <c r="K115" s="55"/>
    </row>
    <row r="116" spans="1:248">
      <c r="A116" s="59"/>
      <c r="B116" s="60" t="s">
        <v>352</v>
      </c>
      <c r="C116" s="105"/>
      <c r="D116" s="54"/>
      <c r="E116" s="54"/>
      <c r="F116" s="54"/>
      <c r="G116" s="82"/>
      <c r="H116" s="82"/>
      <c r="I116" s="82"/>
      <c r="J116" s="55"/>
      <c r="K116" s="55"/>
    </row>
    <row r="117" spans="1:248" ht="60">
      <c r="A117" s="59"/>
      <c r="B117" s="60" t="s">
        <v>354</v>
      </c>
      <c r="C117" s="105"/>
      <c r="D117" s="54"/>
      <c r="E117" s="54"/>
      <c r="F117" s="54"/>
      <c r="G117" s="82"/>
      <c r="H117" s="82"/>
      <c r="I117" s="82"/>
      <c r="J117" s="55"/>
      <c r="K117" s="55"/>
    </row>
    <row r="118" spans="1:248">
      <c r="A118" s="59"/>
      <c r="B118" s="60" t="s">
        <v>367</v>
      </c>
      <c r="C118" s="105">
        <f t="shared" ref="C118:H118" si="87">C119+C120</f>
        <v>0</v>
      </c>
      <c r="D118" s="105">
        <f t="shared" si="87"/>
        <v>372000</v>
      </c>
      <c r="E118" s="105">
        <f t="shared" si="87"/>
        <v>441000</v>
      </c>
      <c r="F118" s="105">
        <f t="shared" si="87"/>
        <v>281640</v>
      </c>
      <c r="G118" s="105">
        <f t="shared" si="87"/>
        <v>182450</v>
      </c>
      <c r="H118" s="105">
        <f t="shared" si="87"/>
        <v>129127.44</v>
      </c>
      <c r="I118" s="105">
        <f t="shared" ref="I118" si="88">I119+I120</f>
        <v>53322.559999999998</v>
      </c>
      <c r="J118" s="55"/>
      <c r="K118" s="55"/>
      <c r="IN118" s="56"/>
    </row>
    <row r="119" spans="1:248">
      <c r="A119" s="59"/>
      <c r="B119" s="60" t="s">
        <v>352</v>
      </c>
      <c r="C119" s="105"/>
      <c r="D119" s="54">
        <v>372000</v>
      </c>
      <c r="E119" s="54">
        <v>441000</v>
      </c>
      <c r="F119" s="54">
        <v>281640</v>
      </c>
      <c r="G119" s="82">
        <v>182450</v>
      </c>
      <c r="H119" s="82">
        <f>G119-I119</f>
        <v>129127.44</v>
      </c>
      <c r="I119" s="82">
        <v>53322.559999999998</v>
      </c>
      <c r="J119" s="55"/>
      <c r="K119" s="55"/>
      <c r="IN119" s="56"/>
    </row>
    <row r="120" spans="1:248" ht="60">
      <c r="A120" s="59"/>
      <c r="B120" s="60" t="s">
        <v>354</v>
      </c>
      <c r="C120" s="105"/>
      <c r="D120" s="54"/>
      <c r="E120" s="54"/>
      <c r="F120" s="54"/>
      <c r="G120" s="82"/>
      <c r="H120" s="82"/>
      <c r="I120" s="82"/>
      <c r="J120" s="55"/>
      <c r="K120" s="55"/>
      <c r="IN120" s="56"/>
    </row>
    <row r="121" spans="1:248" ht="21" customHeight="1">
      <c r="A121" s="52"/>
      <c r="B121" s="60" t="s">
        <v>368</v>
      </c>
      <c r="C121" s="105">
        <f t="shared" ref="C121:H121" si="89">C122+C123</f>
        <v>0</v>
      </c>
      <c r="D121" s="105">
        <f t="shared" si="89"/>
        <v>11163300</v>
      </c>
      <c r="E121" s="105">
        <f t="shared" si="89"/>
        <v>11859000</v>
      </c>
      <c r="F121" s="105">
        <f t="shared" si="89"/>
        <v>6849980</v>
      </c>
      <c r="G121" s="105">
        <f t="shared" si="89"/>
        <v>5145000</v>
      </c>
      <c r="H121" s="105">
        <f t="shared" si="89"/>
        <v>2424690</v>
      </c>
      <c r="I121" s="105">
        <f t="shared" ref="I121" si="90">I122+I123</f>
        <v>2720310</v>
      </c>
      <c r="J121" s="55"/>
      <c r="K121" s="55"/>
    </row>
    <row r="122" spans="1:248">
      <c r="A122" s="59"/>
      <c r="B122" s="60" t="s">
        <v>352</v>
      </c>
      <c r="C122" s="105"/>
      <c r="D122" s="54">
        <v>11163300</v>
      </c>
      <c r="E122" s="54">
        <v>11859000</v>
      </c>
      <c r="F122" s="54">
        <v>6849980</v>
      </c>
      <c r="G122" s="82">
        <v>5145000</v>
      </c>
      <c r="H122" s="82">
        <f>G122-I122</f>
        <v>2424690</v>
      </c>
      <c r="I122" s="82">
        <v>2720310</v>
      </c>
      <c r="J122" s="55"/>
      <c r="K122" s="55"/>
    </row>
    <row r="123" spans="1:248" ht="60">
      <c r="A123" s="59"/>
      <c r="B123" s="60" t="s">
        <v>354</v>
      </c>
      <c r="C123" s="105"/>
      <c r="D123" s="54"/>
      <c r="E123" s="54"/>
      <c r="F123" s="54"/>
      <c r="G123" s="82"/>
      <c r="H123" s="82"/>
      <c r="I123" s="82"/>
      <c r="J123" s="55"/>
      <c r="K123" s="55"/>
    </row>
    <row r="124" spans="1:248" ht="16.5" customHeight="1">
      <c r="A124" s="59"/>
      <c r="B124" s="71" t="s">
        <v>369</v>
      </c>
      <c r="C124" s="105">
        <f t="shared" ref="C124:H124" si="91">C125+C126</f>
        <v>0</v>
      </c>
      <c r="D124" s="105">
        <f t="shared" si="91"/>
        <v>0</v>
      </c>
      <c r="E124" s="105">
        <f t="shared" si="91"/>
        <v>0</v>
      </c>
      <c r="F124" s="105">
        <f t="shared" si="91"/>
        <v>0</v>
      </c>
      <c r="G124" s="105">
        <f t="shared" si="91"/>
        <v>0</v>
      </c>
      <c r="H124" s="105">
        <f t="shared" si="91"/>
        <v>0</v>
      </c>
      <c r="I124" s="105">
        <f t="shared" ref="I124" si="92">I125+I126</f>
        <v>0</v>
      </c>
      <c r="J124" s="55"/>
      <c r="K124" s="55"/>
    </row>
    <row r="125" spans="1:248">
      <c r="A125" s="59"/>
      <c r="B125" s="71" t="s">
        <v>352</v>
      </c>
      <c r="C125" s="105"/>
      <c r="D125" s="54"/>
      <c r="E125" s="54"/>
      <c r="F125" s="54"/>
      <c r="G125" s="82"/>
      <c r="H125" s="82"/>
      <c r="I125" s="82"/>
      <c r="J125" s="55"/>
      <c r="K125" s="55"/>
    </row>
    <row r="126" spans="1:248" ht="60">
      <c r="A126" s="59"/>
      <c r="B126" s="71" t="s">
        <v>354</v>
      </c>
      <c r="C126" s="105"/>
      <c r="D126" s="54"/>
      <c r="E126" s="54"/>
      <c r="F126" s="54"/>
      <c r="G126" s="82"/>
      <c r="H126" s="82"/>
      <c r="I126" s="82"/>
      <c r="J126" s="55"/>
      <c r="K126" s="55"/>
    </row>
    <row r="127" spans="1:248" ht="30">
      <c r="A127" s="59"/>
      <c r="B127" s="60" t="s">
        <v>370</v>
      </c>
      <c r="C127" s="105">
        <f t="shared" ref="C127:H127" si="93">C128+C129</f>
        <v>0</v>
      </c>
      <c r="D127" s="105">
        <f t="shared" si="93"/>
        <v>147260</v>
      </c>
      <c r="E127" s="105">
        <f t="shared" si="93"/>
        <v>139000</v>
      </c>
      <c r="F127" s="105">
        <f t="shared" si="93"/>
        <v>76320</v>
      </c>
      <c r="G127" s="105">
        <f t="shared" si="93"/>
        <v>57790</v>
      </c>
      <c r="H127" s="105">
        <f t="shared" si="93"/>
        <v>24570</v>
      </c>
      <c r="I127" s="105">
        <f t="shared" ref="I127" si="94">I128+I129</f>
        <v>33220</v>
      </c>
      <c r="J127" s="55"/>
      <c r="K127" s="55"/>
    </row>
    <row r="128" spans="1:248" ht="16.5" customHeight="1">
      <c r="A128" s="59"/>
      <c r="B128" s="60" t="s">
        <v>352</v>
      </c>
      <c r="C128" s="105"/>
      <c r="D128" s="54">
        <v>147260</v>
      </c>
      <c r="E128" s="54">
        <v>139000</v>
      </c>
      <c r="F128" s="54">
        <v>76320</v>
      </c>
      <c r="G128" s="82">
        <v>57790</v>
      </c>
      <c r="H128" s="82">
        <f>G128-I128</f>
        <v>24570</v>
      </c>
      <c r="I128" s="82">
        <v>33220</v>
      </c>
      <c r="J128" s="55"/>
      <c r="K128" s="55"/>
    </row>
    <row r="129" spans="1:248" ht="60">
      <c r="A129" s="59"/>
      <c r="B129" s="60" t="s">
        <v>354</v>
      </c>
      <c r="C129" s="105"/>
      <c r="D129" s="54"/>
      <c r="E129" s="54"/>
      <c r="F129" s="54"/>
      <c r="G129" s="82"/>
      <c r="H129" s="82"/>
      <c r="I129" s="82"/>
      <c r="J129" s="55"/>
      <c r="K129" s="55"/>
    </row>
    <row r="130" spans="1:248" s="56" customFormat="1" ht="45">
      <c r="A130" s="59"/>
      <c r="B130" s="72" t="s">
        <v>503</v>
      </c>
      <c r="C130" s="105">
        <f t="shared" ref="C130:H130" si="95">C131+C132</f>
        <v>0</v>
      </c>
      <c r="D130" s="105">
        <f t="shared" si="95"/>
        <v>0</v>
      </c>
      <c r="E130" s="105">
        <f t="shared" si="95"/>
        <v>0</v>
      </c>
      <c r="F130" s="105">
        <f t="shared" si="95"/>
        <v>0</v>
      </c>
      <c r="G130" s="105">
        <f t="shared" si="95"/>
        <v>0</v>
      </c>
      <c r="H130" s="105">
        <f t="shared" si="95"/>
        <v>0</v>
      </c>
      <c r="I130" s="105">
        <f t="shared" ref="I130" si="96">I131+I132</f>
        <v>0</v>
      </c>
      <c r="J130" s="55"/>
      <c r="K130" s="55"/>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row>
    <row r="131" spans="1:248" s="56" customFormat="1">
      <c r="A131" s="59"/>
      <c r="B131" s="72" t="s">
        <v>352</v>
      </c>
      <c r="C131" s="105"/>
      <c r="D131" s="54"/>
      <c r="E131" s="54"/>
      <c r="F131" s="54"/>
      <c r="G131" s="82"/>
      <c r="H131" s="82"/>
      <c r="I131" s="82"/>
      <c r="J131" s="55"/>
      <c r="K131" s="55"/>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row>
    <row r="132" spans="1:248" s="56" customFormat="1" ht="60">
      <c r="A132" s="59"/>
      <c r="B132" s="72" t="s">
        <v>354</v>
      </c>
      <c r="C132" s="105"/>
      <c r="D132" s="54"/>
      <c r="E132" s="54"/>
      <c r="F132" s="54"/>
      <c r="G132" s="82"/>
      <c r="H132" s="82"/>
      <c r="I132" s="82"/>
      <c r="J132" s="55"/>
      <c r="K132" s="55"/>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row>
    <row r="133" spans="1:248" s="56" customFormat="1">
      <c r="A133" s="59"/>
      <c r="B133" s="72" t="s">
        <v>371</v>
      </c>
      <c r="C133" s="105">
        <f t="shared" ref="C133:H133" si="97">C134+C135</f>
        <v>0</v>
      </c>
      <c r="D133" s="105">
        <f t="shared" si="97"/>
        <v>8443000</v>
      </c>
      <c r="E133" s="105">
        <f t="shared" si="97"/>
        <v>9556000</v>
      </c>
      <c r="F133" s="105">
        <f t="shared" si="97"/>
        <v>5731070</v>
      </c>
      <c r="G133" s="105">
        <f t="shared" si="97"/>
        <v>4129890</v>
      </c>
      <c r="H133" s="105">
        <f t="shared" si="97"/>
        <v>2108880</v>
      </c>
      <c r="I133" s="105">
        <f t="shared" ref="I133" si="98">I134+I135</f>
        <v>2021010</v>
      </c>
      <c r="J133" s="55"/>
      <c r="K133" s="55"/>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row>
    <row r="134" spans="1:248" s="56" customFormat="1">
      <c r="A134" s="59"/>
      <c r="B134" s="72" t="s">
        <v>352</v>
      </c>
      <c r="C134" s="105"/>
      <c r="D134" s="54">
        <v>8443000</v>
      </c>
      <c r="E134" s="54">
        <v>9556000</v>
      </c>
      <c r="F134" s="54">
        <v>5731070</v>
      </c>
      <c r="G134" s="125">
        <v>4129890</v>
      </c>
      <c r="H134" s="82">
        <f>G134-I134</f>
        <v>2108880</v>
      </c>
      <c r="I134" s="125">
        <v>2021010</v>
      </c>
      <c r="J134" s="55"/>
      <c r="K134" s="55"/>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row>
    <row r="135" spans="1:248" s="56" customFormat="1" ht="60">
      <c r="A135" s="59"/>
      <c r="B135" s="72" t="s">
        <v>354</v>
      </c>
      <c r="C135" s="105"/>
      <c r="D135" s="54"/>
      <c r="E135" s="54"/>
      <c r="F135" s="54"/>
      <c r="G135" s="125"/>
      <c r="H135" s="125"/>
      <c r="I135" s="125"/>
      <c r="J135" s="55"/>
      <c r="K135" s="55"/>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row>
    <row r="136" spans="1:248" s="56" customFormat="1" ht="30">
      <c r="A136" s="59"/>
      <c r="B136" s="73" t="s">
        <v>372</v>
      </c>
      <c r="C136" s="105">
        <f>C137+C140+C143+C141+C142+C146</f>
        <v>0</v>
      </c>
      <c r="D136" s="105">
        <f t="shared" ref="D136:H136" si="99">D137+D140+D143+D141+D142+D146</f>
        <v>6588500</v>
      </c>
      <c r="E136" s="105">
        <f t="shared" si="99"/>
        <v>7345190</v>
      </c>
      <c r="F136" s="105">
        <f t="shared" si="99"/>
        <v>4568360</v>
      </c>
      <c r="G136" s="105">
        <f t="shared" si="99"/>
        <v>3082600</v>
      </c>
      <c r="H136" s="105">
        <f t="shared" si="99"/>
        <v>2135110</v>
      </c>
      <c r="I136" s="105">
        <f t="shared" ref="I136" si="100">I137+I140+I143+I141+I142+I146</f>
        <v>947490</v>
      </c>
      <c r="J136" s="55"/>
      <c r="K136" s="55"/>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row>
    <row r="137" spans="1:248" s="56" customFormat="1">
      <c r="A137" s="59"/>
      <c r="B137" s="72" t="s">
        <v>373</v>
      </c>
      <c r="C137" s="105">
        <f t="shared" ref="C137:H137" si="101">C138+C139</f>
        <v>0</v>
      </c>
      <c r="D137" s="105">
        <f t="shared" si="101"/>
        <v>5340760</v>
      </c>
      <c r="E137" s="105">
        <f t="shared" si="101"/>
        <v>5992180</v>
      </c>
      <c r="F137" s="105">
        <f t="shared" si="101"/>
        <v>3673480</v>
      </c>
      <c r="G137" s="105">
        <f t="shared" si="101"/>
        <v>2560950</v>
      </c>
      <c r="H137" s="105">
        <f t="shared" si="101"/>
        <v>1613460</v>
      </c>
      <c r="I137" s="105">
        <f t="shared" ref="I137" si="102">I138+I139</f>
        <v>947490</v>
      </c>
      <c r="J137" s="55"/>
      <c r="K137" s="55"/>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row>
    <row r="138" spans="1:248" s="56" customFormat="1" ht="16.5" customHeight="1">
      <c r="A138" s="59"/>
      <c r="B138" s="72" t="s">
        <v>352</v>
      </c>
      <c r="C138" s="105"/>
      <c r="D138" s="54">
        <v>5340760</v>
      </c>
      <c r="E138" s="54">
        <v>5992180</v>
      </c>
      <c r="F138" s="54">
        <v>3673480</v>
      </c>
      <c r="G138" s="82">
        <v>2560950</v>
      </c>
      <c r="H138" s="82">
        <f>G138-I138</f>
        <v>1613460</v>
      </c>
      <c r="I138" s="82">
        <v>947490</v>
      </c>
      <c r="J138" s="55"/>
      <c r="K138" s="55"/>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row>
    <row r="139" spans="1:248" s="56" customFormat="1" ht="60">
      <c r="A139" s="59"/>
      <c r="B139" s="72" t="s">
        <v>354</v>
      </c>
      <c r="C139" s="105"/>
      <c r="D139" s="54"/>
      <c r="E139" s="54"/>
      <c r="F139" s="54"/>
      <c r="G139" s="82"/>
      <c r="H139" s="82"/>
      <c r="I139" s="82"/>
      <c r="J139" s="55"/>
      <c r="K139" s="55"/>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row>
    <row r="140" spans="1:248" s="56" customFormat="1" ht="16.5" customHeight="1">
      <c r="A140" s="59"/>
      <c r="B140" s="72" t="s">
        <v>374</v>
      </c>
      <c r="C140" s="105"/>
      <c r="D140" s="54"/>
      <c r="E140" s="54"/>
      <c r="F140" s="54"/>
      <c r="G140" s="82"/>
      <c r="H140" s="82"/>
      <c r="I140" s="82"/>
      <c r="J140" s="55"/>
      <c r="K140" s="55"/>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row>
    <row r="141" spans="1:248" ht="30">
      <c r="A141" s="52"/>
      <c r="B141" s="72" t="s">
        <v>375</v>
      </c>
      <c r="C141" s="105"/>
      <c r="D141" s="54">
        <v>1247740</v>
      </c>
      <c r="E141" s="54">
        <v>1353010</v>
      </c>
      <c r="F141" s="54">
        <v>894880</v>
      </c>
      <c r="G141" s="82">
        <v>521650</v>
      </c>
      <c r="H141" s="82">
        <f>G141-I141</f>
        <v>521650</v>
      </c>
      <c r="I141" s="82">
        <v>0</v>
      </c>
      <c r="J141" s="55"/>
      <c r="K141" s="55"/>
    </row>
    <row r="142" spans="1:248" ht="16.5" customHeight="1">
      <c r="A142" s="52"/>
      <c r="B142" s="72" t="s">
        <v>376</v>
      </c>
      <c r="C142" s="105"/>
      <c r="D142" s="54"/>
      <c r="E142" s="54"/>
      <c r="F142" s="54"/>
      <c r="G142" s="82"/>
      <c r="H142" s="82"/>
      <c r="I142" s="82"/>
      <c r="J142" s="55"/>
      <c r="K142" s="55"/>
    </row>
    <row r="143" spans="1:248" s="56" customFormat="1" ht="16.5" customHeight="1">
      <c r="A143" s="59"/>
      <c r="B143" s="72" t="s">
        <v>377</v>
      </c>
      <c r="C143" s="105">
        <f>C144+C145</f>
        <v>0</v>
      </c>
      <c r="D143" s="105">
        <f t="shared" ref="D143:H143" si="103">D144+D145</f>
        <v>0</v>
      </c>
      <c r="E143" s="105">
        <f t="shared" si="103"/>
        <v>0</v>
      </c>
      <c r="F143" s="105">
        <f t="shared" si="103"/>
        <v>0</v>
      </c>
      <c r="G143" s="105">
        <f t="shared" si="103"/>
        <v>0</v>
      </c>
      <c r="H143" s="105">
        <f t="shared" si="103"/>
        <v>0</v>
      </c>
      <c r="I143" s="105">
        <f t="shared" ref="I143" si="104">I144+I145</f>
        <v>0</v>
      </c>
      <c r="J143" s="55"/>
      <c r="K143" s="55"/>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row>
    <row r="144" spans="1:248" s="56" customFormat="1" ht="16.5" customHeight="1">
      <c r="A144" s="59"/>
      <c r="B144" s="72" t="s">
        <v>352</v>
      </c>
      <c r="C144" s="105"/>
      <c r="D144" s="54"/>
      <c r="E144" s="54"/>
      <c r="F144" s="54"/>
      <c r="G144" s="82"/>
      <c r="H144" s="82"/>
      <c r="I144" s="82"/>
      <c r="J144" s="55"/>
      <c r="K144" s="55"/>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row>
    <row r="145" spans="1:248" s="56" customFormat="1" ht="60">
      <c r="A145" s="59"/>
      <c r="B145" s="72" t="s">
        <v>354</v>
      </c>
      <c r="C145" s="105"/>
      <c r="D145" s="54"/>
      <c r="E145" s="54"/>
      <c r="F145" s="54"/>
      <c r="G145" s="82"/>
      <c r="H145" s="82"/>
      <c r="I145" s="82"/>
      <c r="J145" s="55"/>
      <c r="K145" s="55"/>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row>
    <row r="146" spans="1:248" s="56" customFormat="1">
      <c r="A146" s="59"/>
      <c r="B146" s="72" t="s">
        <v>484</v>
      </c>
      <c r="C146" s="105"/>
      <c r="D146" s="54"/>
      <c r="E146" s="54"/>
      <c r="F146" s="54"/>
      <c r="G146" s="82"/>
      <c r="H146" s="82"/>
      <c r="I146" s="82"/>
      <c r="J146" s="55"/>
      <c r="K146" s="55"/>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row>
    <row r="147" spans="1:248" s="56" customFormat="1" ht="16.5" customHeight="1">
      <c r="A147" s="59"/>
      <c r="B147" s="61" t="s">
        <v>345</v>
      </c>
      <c r="C147" s="105"/>
      <c r="D147" s="54"/>
      <c r="E147" s="54"/>
      <c r="F147" s="54"/>
      <c r="G147" s="82"/>
      <c r="H147" s="82"/>
      <c r="I147" s="82"/>
      <c r="J147" s="55"/>
      <c r="K147" s="55"/>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row>
    <row r="148" spans="1:248" s="56" customFormat="1" ht="30">
      <c r="A148" s="59" t="s">
        <v>378</v>
      </c>
      <c r="B148" s="57" t="s">
        <v>379</v>
      </c>
      <c r="C148" s="105">
        <f t="shared" ref="C148:H148" si="105">C149+C152+C155+C158+C161+C162+C163+C166+C167+C170</f>
        <v>0</v>
      </c>
      <c r="D148" s="105">
        <f t="shared" si="105"/>
        <v>1040600</v>
      </c>
      <c r="E148" s="105">
        <f t="shared" si="105"/>
        <v>1302000</v>
      </c>
      <c r="F148" s="105">
        <f t="shared" si="105"/>
        <v>776920</v>
      </c>
      <c r="G148" s="105">
        <f t="shared" si="105"/>
        <v>469110</v>
      </c>
      <c r="H148" s="105">
        <f t="shared" si="105"/>
        <v>249040</v>
      </c>
      <c r="I148" s="105">
        <f t="shared" ref="I148" si="106">I149+I152+I155+I158+I161+I162+I163+I166+I167+I170</f>
        <v>220070</v>
      </c>
      <c r="J148" s="55"/>
      <c r="K148" s="55"/>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row>
    <row r="149" spans="1:248" s="56" customFormat="1">
      <c r="A149" s="59"/>
      <c r="B149" s="60" t="s">
        <v>368</v>
      </c>
      <c r="C149" s="105">
        <f t="shared" ref="C149:H149" si="107">C150+C151</f>
        <v>0</v>
      </c>
      <c r="D149" s="105">
        <f t="shared" si="107"/>
        <v>804600</v>
      </c>
      <c r="E149" s="105">
        <f t="shared" si="107"/>
        <v>785000</v>
      </c>
      <c r="F149" s="105">
        <f t="shared" si="107"/>
        <v>422340</v>
      </c>
      <c r="G149" s="105">
        <f t="shared" si="107"/>
        <v>306950</v>
      </c>
      <c r="H149" s="105">
        <f t="shared" si="107"/>
        <v>131100</v>
      </c>
      <c r="I149" s="105">
        <f t="shared" ref="I149" si="108">I150+I151</f>
        <v>175850</v>
      </c>
      <c r="J149" s="55"/>
      <c r="K149" s="55"/>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row>
    <row r="150" spans="1:248" s="56" customFormat="1">
      <c r="A150" s="59"/>
      <c r="B150" s="60" t="s">
        <v>352</v>
      </c>
      <c r="C150" s="105"/>
      <c r="D150" s="54">
        <v>804600</v>
      </c>
      <c r="E150" s="54">
        <v>785000</v>
      </c>
      <c r="F150" s="54">
        <v>422340</v>
      </c>
      <c r="G150" s="82">
        <v>306950</v>
      </c>
      <c r="H150" s="82">
        <f>G150-I150</f>
        <v>131100</v>
      </c>
      <c r="I150" s="82">
        <v>175850</v>
      </c>
      <c r="J150" s="55"/>
      <c r="K150" s="55"/>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row>
    <row r="151" spans="1:248" s="56" customFormat="1" ht="60">
      <c r="A151" s="59"/>
      <c r="B151" s="60" t="s">
        <v>354</v>
      </c>
      <c r="C151" s="105"/>
      <c r="D151" s="54"/>
      <c r="E151" s="54"/>
      <c r="F151" s="54"/>
      <c r="G151" s="82"/>
      <c r="H151" s="82"/>
      <c r="I151" s="82"/>
      <c r="J151" s="55"/>
      <c r="K151" s="55"/>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row>
    <row r="152" spans="1:248" s="56" customFormat="1" ht="30">
      <c r="A152" s="59"/>
      <c r="B152" s="74" t="s">
        <v>380</v>
      </c>
      <c r="C152" s="105">
        <f t="shared" ref="C152:H152" si="109">C153+C154</f>
        <v>0</v>
      </c>
      <c r="D152" s="105">
        <f t="shared" si="109"/>
        <v>116000</v>
      </c>
      <c r="E152" s="105">
        <f t="shared" si="109"/>
        <v>344000</v>
      </c>
      <c r="F152" s="105">
        <f t="shared" si="109"/>
        <v>256470</v>
      </c>
      <c r="G152" s="105">
        <f t="shared" si="109"/>
        <v>118910</v>
      </c>
      <c r="H152" s="105">
        <f t="shared" si="109"/>
        <v>96100</v>
      </c>
      <c r="I152" s="105">
        <f t="shared" ref="I152" si="110">I153+I154</f>
        <v>22810</v>
      </c>
      <c r="J152" s="55"/>
      <c r="K152" s="55"/>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row>
    <row r="153" spans="1:248" s="56" customFormat="1" ht="16.5" customHeight="1">
      <c r="A153" s="59"/>
      <c r="B153" s="74" t="s">
        <v>352</v>
      </c>
      <c r="C153" s="105"/>
      <c r="D153" s="54">
        <v>116000</v>
      </c>
      <c r="E153" s="54">
        <v>344000</v>
      </c>
      <c r="F153" s="54">
        <v>256470</v>
      </c>
      <c r="G153" s="82">
        <v>118910</v>
      </c>
      <c r="H153" s="82">
        <f>G153-I153</f>
        <v>96100</v>
      </c>
      <c r="I153" s="82">
        <v>22810</v>
      </c>
      <c r="J153" s="55"/>
      <c r="K153" s="55"/>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row>
    <row r="154" spans="1:248" s="56" customFormat="1" ht="60">
      <c r="A154" s="59"/>
      <c r="B154" s="74" t="s">
        <v>354</v>
      </c>
      <c r="C154" s="105"/>
      <c r="D154" s="54"/>
      <c r="E154" s="54"/>
      <c r="F154" s="54"/>
      <c r="G154" s="82"/>
      <c r="H154" s="82"/>
      <c r="I154" s="82"/>
      <c r="J154" s="55"/>
      <c r="K154" s="55"/>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row>
    <row r="155" spans="1:248" s="56" customFormat="1">
      <c r="A155" s="59"/>
      <c r="B155" s="60" t="s">
        <v>381</v>
      </c>
      <c r="C155" s="105">
        <f t="shared" ref="C155:H155" si="111">C156+C157</f>
        <v>0</v>
      </c>
      <c r="D155" s="105">
        <f t="shared" si="111"/>
        <v>120000</v>
      </c>
      <c r="E155" s="105">
        <f t="shared" si="111"/>
        <v>173000</v>
      </c>
      <c r="F155" s="105">
        <f t="shared" si="111"/>
        <v>98110</v>
      </c>
      <c r="G155" s="105">
        <f t="shared" si="111"/>
        <v>43250</v>
      </c>
      <c r="H155" s="105">
        <f t="shared" si="111"/>
        <v>21840</v>
      </c>
      <c r="I155" s="105">
        <f t="shared" ref="I155" si="112">I156+I157</f>
        <v>21410</v>
      </c>
      <c r="J155" s="55"/>
      <c r="K155" s="55"/>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row>
    <row r="156" spans="1:248" s="56" customFormat="1" ht="16.5" customHeight="1">
      <c r="A156" s="59"/>
      <c r="B156" s="60" t="s">
        <v>352</v>
      </c>
      <c r="C156" s="105"/>
      <c r="D156" s="54">
        <v>120000</v>
      </c>
      <c r="E156" s="54">
        <v>173000</v>
      </c>
      <c r="F156" s="54">
        <v>98110</v>
      </c>
      <c r="G156" s="82">
        <v>43250</v>
      </c>
      <c r="H156" s="82">
        <f>G156-I156</f>
        <v>21840</v>
      </c>
      <c r="I156" s="82">
        <v>21410</v>
      </c>
      <c r="J156" s="55"/>
      <c r="K156" s="55"/>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c r="IK156" s="39"/>
      <c r="IL156" s="39"/>
      <c r="IM156" s="39"/>
      <c r="IN156" s="39"/>
    </row>
    <row r="157" spans="1:248" s="56" customFormat="1" ht="60">
      <c r="A157" s="52"/>
      <c r="B157" s="60" t="s">
        <v>354</v>
      </c>
      <c r="C157" s="105"/>
      <c r="D157" s="54"/>
      <c r="E157" s="54"/>
      <c r="F157" s="54"/>
      <c r="G157" s="82"/>
      <c r="H157" s="82"/>
      <c r="I157" s="82"/>
      <c r="J157" s="55"/>
      <c r="K157" s="55"/>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c r="IK157" s="39"/>
      <c r="IL157" s="39"/>
      <c r="IM157" s="39"/>
      <c r="IN157" s="39"/>
    </row>
    <row r="158" spans="1:248" s="56" customFormat="1" ht="30">
      <c r="A158" s="59"/>
      <c r="B158" s="60" t="s">
        <v>382</v>
      </c>
      <c r="C158" s="105">
        <f>C159+C160</f>
        <v>0</v>
      </c>
      <c r="D158" s="105">
        <f>D159+D160</f>
        <v>0</v>
      </c>
      <c r="E158" s="105">
        <f t="shared" ref="E158:H158" si="113">E159+E160</f>
        <v>0</v>
      </c>
      <c r="F158" s="105">
        <f t="shared" si="113"/>
        <v>0</v>
      </c>
      <c r="G158" s="105">
        <f t="shared" si="113"/>
        <v>0</v>
      </c>
      <c r="H158" s="105">
        <f t="shared" si="113"/>
        <v>0</v>
      </c>
      <c r="I158" s="105">
        <f t="shared" ref="I158" si="114">I159+I160</f>
        <v>0</v>
      </c>
      <c r="J158" s="55"/>
      <c r="K158" s="55"/>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c r="HJ158" s="39"/>
      <c r="HK158" s="39"/>
      <c r="HL158" s="39"/>
      <c r="HM158" s="39"/>
      <c r="HN158" s="39"/>
      <c r="HO158" s="39"/>
      <c r="HP158" s="39"/>
      <c r="HQ158" s="39"/>
      <c r="HR158" s="39"/>
      <c r="HS158" s="39"/>
      <c r="HT158" s="39"/>
      <c r="HU158" s="39"/>
      <c r="HV158" s="39"/>
      <c r="HW158" s="39"/>
      <c r="HX158" s="39"/>
      <c r="HY158" s="39"/>
      <c r="HZ158" s="39"/>
      <c r="IA158" s="39"/>
      <c r="IB158" s="39"/>
      <c r="IC158" s="39"/>
      <c r="ID158" s="39"/>
      <c r="IE158" s="39"/>
      <c r="IF158" s="39"/>
      <c r="IG158" s="39"/>
      <c r="IH158" s="39"/>
      <c r="II158" s="39"/>
      <c r="IJ158" s="39"/>
      <c r="IK158" s="39"/>
      <c r="IL158" s="39"/>
      <c r="IM158" s="39"/>
      <c r="IN158" s="39"/>
    </row>
    <row r="159" spans="1:248" s="56" customFormat="1">
      <c r="A159" s="59"/>
      <c r="B159" s="60" t="s">
        <v>352</v>
      </c>
      <c r="C159" s="105"/>
      <c r="D159" s="54"/>
      <c r="E159" s="54"/>
      <c r="F159" s="54"/>
      <c r="G159" s="82"/>
      <c r="H159" s="82"/>
      <c r="I159" s="82"/>
      <c r="J159" s="55"/>
      <c r="K159" s="55"/>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c r="IK159" s="39"/>
      <c r="IL159" s="39"/>
      <c r="IM159" s="39"/>
      <c r="IN159" s="39"/>
    </row>
    <row r="160" spans="1:248" s="56" customFormat="1" ht="60">
      <c r="A160" s="59"/>
      <c r="B160" s="60" t="s">
        <v>354</v>
      </c>
      <c r="C160" s="105"/>
      <c r="D160" s="54"/>
      <c r="E160" s="54"/>
      <c r="F160" s="54"/>
      <c r="G160" s="82"/>
      <c r="H160" s="82"/>
      <c r="I160" s="82"/>
      <c r="J160" s="55"/>
      <c r="K160" s="55"/>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c r="IK160" s="39"/>
      <c r="IL160" s="39"/>
      <c r="IM160" s="39"/>
      <c r="IN160" s="39"/>
    </row>
    <row r="161" spans="1:254" s="56" customFormat="1" ht="16.5" customHeight="1">
      <c r="A161" s="59"/>
      <c r="B161" s="60" t="s">
        <v>383</v>
      </c>
      <c r="C161" s="105"/>
      <c r="D161" s="54"/>
      <c r="E161" s="54"/>
      <c r="F161" s="54"/>
      <c r="G161" s="82"/>
      <c r="H161" s="82"/>
      <c r="I161" s="82"/>
      <c r="J161" s="55"/>
      <c r="K161" s="55"/>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c r="IK161" s="39"/>
      <c r="IL161" s="39"/>
      <c r="IM161" s="39"/>
      <c r="IN161" s="39"/>
    </row>
    <row r="162" spans="1:254" ht="16.5" customHeight="1">
      <c r="A162" s="59"/>
      <c r="B162" s="60" t="s">
        <v>365</v>
      </c>
      <c r="C162" s="105"/>
      <c r="D162" s="54"/>
      <c r="E162" s="54"/>
      <c r="F162" s="54"/>
      <c r="G162" s="82"/>
      <c r="H162" s="82"/>
      <c r="I162" s="82"/>
      <c r="J162" s="55"/>
      <c r="K162" s="55"/>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O162" s="56"/>
      <c r="IP162" s="56"/>
      <c r="IQ162" s="56"/>
      <c r="IR162" s="56"/>
      <c r="IS162" s="56"/>
      <c r="IT162" s="56"/>
    </row>
    <row r="163" spans="1:254">
      <c r="A163" s="52"/>
      <c r="B163" s="60" t="s">
        <v>384</v>
      </c>
      <c r="C163" s="105">
        <f t="shared" ref="C163:H163" si="115">C164+C165</f>
        <v>0</v>
      </c>
      <c r="D163" s="105">
        <f t="shared" si="115"/>
        <v>0</v>
      </c>
      <c r="E163" s="105">
        <f t="shared" si="115"/>
        <v>0</v>
      </c>
      <c r="F163" s="105">
        <f t="shared" si="115"/>
        <v>0</v>
      </c>
      <c r="G163" s="105">
        <f t="shared" si="115"/>
        <v>0</v>
      </c>
      <c r="H163" s="105">
        <f t="shared" si="115"/>
        <v>0</v>
      </c>
      <c r="I163" s="105">
        <f t="shared" ref="I163" si="116">I164+I165</f>
        <v>0</v>
      </c>
      <c r="J163" s="55"/>
      <c r="K163" s="55"/>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O163" s="56"/>
      <c r="IP163" s="56"/>
      <c r="IQ163" s="56"/>
      <c r="IR163" s="56"/>
      <c r="IS163" s="56"/>
      <c r="IT163" s="56"/>
    </row>
    <row r="164" spans="1:254">
      <c r="A164" s="59"/>
      <c r="B164" s="60" t="s">
        <v>352</v>
      </c>
      <c r="C164" s="105"/>
      <c r="D164" s="54"/>
      <c r="E164" s="54"/>
      <c r="F164" s="54"/>
      <c r="G164" s="82"/>
      <c r="H164" s="82"/>
      <c r="I164" s="82"/>
      <c r="J164" s="55"/>
      <c r="K164" s="55"/>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row>
    <row r="165" spans="1:254" ht="60">
      <c r="A165" s="59"/>
      <c r="B165" s="60" t="s">
        <v>354</v>
      </c>
      <c r="C165" s="105"/>
      <c r="D165" s="54"/>
      <c r="E165" s="54"/>
      <c r="F165" s="54"/>
      <c r="G165" s="82"/>
      <c r="H165" s="82"/>
      <c r="I165" s="82"/>
      <c r="J165" s="55"/>
      <c r="K165" s="55"/>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row>
    <row r="166" spans="1:254" ht="45">
      <c r="A166" s="59"/>
      <c r="B166" s="75" t="s">
        <v>468</v>
      </c>
      <c r="C166" s="105"/>
      <c r="D166" s="54"/>
      <c r="E166" s="54"/>
      <c r="F166" s="54"/>
      <c r="G166" s="82"/>
      <c r="H166" s="82"/>
      <c r="I166" s="82"/>
      <c r="J166" s="55"/>
      <c r="K166" s="55"/>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row>
    <row r="167" spans="1:254" ht="30">
      <c r="A167" s="59"/>
      <c r="B167" s="75" t="s">
        <v>385</v>
      </c>
      <c r="C167" s="105">
        <f>C168+C169</f>
        <v>0</v>
      </c>
      <c r="D167" s="105">
        <f t="shared" ref="D167:H167" si="117">D168+D169</f>
        <v>0</v>
      </c>
      <c r="E167" s="105">
        <f t="shared" si="117"/>
        <v>0</v>
      </c>
      <c r="F167" s="105">
        <f t="shared" si="117"/>
        <v>0</v>
      </c>
      <c r="G167" s="105">
        <f t="shared" si="117"/>
        <v>0</v>
      </c>
      <c r="H167" s="105">
        <f t="shared" si="117"/>
        <v>0</v>
      </c>
      <c r="I167" s="105">
        <f t="shared" ref="I167" si="118">I168+I169</f>
        <v>0</v>
      </c>
      <c r="J167" s="55"/>
      <c r="K167" s="55"/>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row>
    <row r="168" spans="1:254">
      <c r="A168" s="59"/>
      <c r="B168" s="75" t="s">
        <v>352</v>
      </c>
      <c r="C168" s="105"/>
      <c r="D168" s="54"/>
      <c r="E168" s="54"/>
      <c r="F168" s="54"/>
      <c r="G168" s="82"/>
      <c r="H168" s="82"/>
      <c r="I168" s="82"/>
      <c r="J168" s="55"/>
      <c r="K168" s="55"/>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row>
    <row r="169" spans="1:254" ht="60">
      <c r="A169" s="59"/>
      <c r="B169" s="75" t="s">
        <v>354</v>
      </c>
      <c r="C169" s="105"/>
      <c r="D169" s="54"/>
      <c r="E169" s="54"/>
      <c r="F169" s="54"/>
      <c r="G169" s="82"/>
      <c r="H169" s="82"/>
      <c r="I169" s="82"/>
      <c r="J169" s="55"/>
      <c r="K169" s="55"/>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row>
    <row r="170" spans="1:254" s="56" customFormat="1" ht="30">
      <c r="A170" s="59"/>
      <c r="B170" s="76" t="s">
        <v>386</v>
      </c>
      <c r="C170" s="105">
        <f t="shared" ref="C170:H170" si="119">C171+C174+C175+C178</f>
        <v>0</v>
      </c>
      <c r="D170" s="105">
        <f t="shared" si="119"/>
        <v>0</v>
      </c>
      <c r="E170" s="105">
        <f t="shared" si="119"/>
        <v>0</v>
      </c>
      <c r="F170" s="105">
        <f t="shared" si="119"/>
        <v>0</v>
      </c>
      <c r="G170" s="105">
        <f t="shared" si="119"/>
        <v>0</v>
      </c>
      <c r="H170" s="105">
        <f t="shared" si="119"/>
        <v>0</v>
      </c>
      <c r="I170" s="105">
        <f t="shared" ref="I170" si="120">I171+I174+I175+I178</f>
        <v>0</v>
      </c>
      <c r="J170" s="55"/>
      <c r="K170" s="55"/>
      <c r="IO170" s="39"/>
      <c r="IP170" s="39"/>
      <c r="IQ170" s="39"/>
      <c r="IR170" s="39"/>
      <c r="IS170" s="39"/>
      <c r="IT170" s="39"/>
    </row>
    <row r="171" spans="1:254" s="56" customFormat="1">
      <c r="A171" s="59"/>
      <c r="B171" s="77" t="s">
        <v>387</v>
      </c>
      <c r="C171" s="105">
        <f t="shared" ref="C171:H171" si="121">C172+C173</f>
        <v>0</v>
      </c>
      <c r="D171" s="105">
        <f t="shared" si="121"/>
        <v>0</v>
      </c>
      <c r="E171" s="105">
        <f t="shared" si="121"/>
        <v>0</v>
      </c>
      <c r="F171" s="105">
        <f t="shared" si="121"/>
        <v>0</v>
      </c>
      <c r="G171" s="105">
        <f t="shared" si="121"/>
        <v>0</v>
      </c>
      <c r="H171" s="105">
        <f t="shared" si="121"/>
        <v>0</v>
      </c>
      <c r="I171" s="105">
        <f t="shared" ref="I171" si="122">I172+I173</f>
        <v>0</v>
      </c>
      <c r="J171" s="55"/>
      <c r="K171" s="55"/>
      <c r="IO171" s="39"/>
      <c r="IP171" s="39"/>
      <c r="IQ171" s="39"/>
      <c r="IR171" s="39"/>
      <c r="IS171" s="39"/>
      <c r="IT171" s="39"/>
    </row>
    <row r="172" spans="1:254">
      <c r="A172" s="59"/>
      <c r="B172" s="77" t="s">
        <v>352</v>
      </c>
      <c r="C172" s="105"/>
      <c r="D172" s="54"/>
      <c r="E172" s="54"/>
      <c r="F172" s="54"/>
      <c r="G172" s="82"/>
      <c r="H172" s="82"/>
      <c r="I172" s="82"/>
      <c r="J172" s="55"/>
      <c r="K172" s="55"/>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c r="IO172" s="56"/>
      <c r="IP172" s="56"/>
      <c r="IQ172" s="56"/>
      <c r="IR172" s="56"/>
      <c r="IS172" s="56"/>
      <c r="IT172" s="56"/>
    </row>
    <row r="173" spans="1:254" ht="60">
      <c r="A173" s="52"/>
      <c r="B173" s="77" t="s">
        <v>354</v>
      </c>
      <c r="C173" s="105"/>
      <c r="D173" s="54"/>
      <c r="E173" s="54"/>
      <c r="F173" s="54"/>
      <c r="G173" s="82"/>
      <c r="H173" s="82"/>
      <c r="I173" s="82"/>
      <c r="J173" s="55"/>
      <c r="K173" s="55"/>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6"/>
      <c r="IF173" s="56"/>
      <c r="IG173" s="56"/>
      <c r="IH173" s="56"/>
      <c r="II173" s="56"/>
      <c r="IJ173" s="56"/>
      <c r="IK173" s="56"/>
      <c r="IL173" s="56"/>
      <c r="IM173" s="56"/>
      <c r="IN173" s="56"/>
      <c r="IO173" s="56"/>
      <c r="IP173" s="56"/>
      <c r="IQ173" s="56"/>
      <c r="IR173" s="56"/>
      <c r="IS173" s="56"/>
      <c r="IT173" s="56"/>
    </row>
    <row r="174" spans="1:254" ht="30">
      <c r="A174" s="52"/>
      <c r="B174" s="77" t="s">
        <v>388</v>
      </c>
      <c r="C174" s="105"/>
      <c r="D174" s="54"/>
      <c r="E174" s="54"/>
      <c r="F174" s="54"/>
      <c r="G174" s="82"/>
      <c r="H174" s="82"/>
      <c r="I174" s="82"/>
      <c r="J174" s="55"/>
      <c r="K174" s="55"/>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row>
    <row r="175" spans="1:254" ht="30">
      <c r="A175" s="52"/>
      <c r="B175" s="77" t="s">
        <v>389</v>
      </c>
      <c r="C175" s="105">
        <f t="shared" ref="C175:H175" si="123">C176+C177</f>
        <v>0</v>
      </c>
      <c r="D175" s="105">
        <f t="shared" si="123"/>
        <v>0</v>
      </c>
      <c r="E175" s="105">
        <f t="shared" si="123"/>
        <v>0</v>
      </c>
      <c r="F175" s="105">
        <f t="shared" si="123"/>
        <v>0</v>
      </c>
      <c r="G175" s="105">
        <f t="shared" si="123"/>
        <v>0</v>
      </c>
      <c r="H175" s="105">
        <f t="shared" si="123"/>
        <v>0</v>
      </c>
      <c r="I175" s="105">
        <f t="shared" ref="I175" si="124">I176+I177</f>
        <v>0</v>
      </c>
      <c r="J175" s="55"/>
      <c r="K175" s="55"/>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6"/>
      <c r="IF175" s="56"/>
      <c r="IG175" s="56"/>
      <c r="IH175" s="56"/>
      <c r="II175" s="56"/>
      <c r="IJ175" s="56"/>
      <c r="IK175" s="56"/>
      <c r="IL175" s="56"/>
      <c r="IM175" s="56"/>
      <c r="IN175" s="56"/>
    </row>
    <row r="176" spans="1:254">
      <c r="A176" s="52"/>
      <c r="B176" s="77" t="s">
        <v>352</v>
      </c>
      <c r="C176" s="105"/>
      <c r="D176" s="54"/>
      <c r="E176" s="54"/>
      <c r="F176" s="54"/>
      <c r="G176" s="82"/>
      <c r="H176" s="82"/>
      <c r="I176" s="82"/>
      <c r="J176" s="55"/>
      <c r="K176" s="55"/>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row>
    <row r="177" spans="1:248" ht="60">
      <c r="A177" s="59"/>
      <c r="B177" s="77" t="s">
        <v>354</v>
      </c>
      <c r="C177" s="105"/>
      <c r="D177" s="54"/>
      <c r="E177" s="54"/>
      <c r="F177" s="54"/>
      <c r="G177" s="82"/>
      <c r="H177" s="82"/>
      <c r="I177" s="82"/>
      <c r="J177" s="55"/>
      <c r="K177" s="55"/>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c r="IN177" s="56"/>
    </row>
    <row r="178" spans="1:248" ht="30" customHeight="1">
      <c r="A178" s="59"/>
      <c r="B178" s="77" t="s">
        <v>390</v>
      </c>
      <c r="C178" s="105"/>
      <c r="D178" s="54"/>
      <c r="E178" s="54"/>
      <c r="F178" s="54"/>
      <c r="G178" s="82"/>
      <c r="H178" s="82"/>
      <c r="I178" s="82"/>
      <c r="J178" s="55"/>
      <c r="K178" s="55"/>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c r="IN178" s="56"/>
    </row>
    <row r="179" spans="1:248" ht="16.5" customHeight="1">
      <c r="A179" s="59"/>
      <c r="B179" s="61" t="s">
        <v>345</v>
      </c>
      <c r="C179" s="105"/>
      <c r="D179" s="54"/>
      <c r="E179" s="54"/>
      <c r="F179" s="54"/>
      <c r="G179" s="82"/>
      <c r="H179" s="82"/>
      <c r="I179" s="82"/>
      <c r="J179" s="55"/>
      <c r="K179" s="55"/>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row>
    <row r="180" spans="1:248">
      <c r="A180" s="52" t="s">
        <v>391</v>
      </c>
      <c r="B180" s="118" t="s">
        <v>392</v>
      </c>
      <c r="C180" s="104">
        <f>C181+C182+C183</f>
        <v>0</v>
      </c>
      <c r="D180" s="104">
        <f t="shared" ref="D180:H180" si="125">D181+D182+D183</f>
        <v>12200000</v>
      </c>
      <c r="E180" s="104">
        <f t="shared" si="125"/>
        <v>12023360</v>
      </c>
      <c r="F180" s="104">
        <f t="shared" si="125"/>
        <v>6441560</v>
      </c>
      <c r="G180" s="104">
        <f t="shared" si="125"/>
        <v>4605060</v>
      </c>
      <c r="H180" s="104">
        <f t="shared" si="125"/>
        <v>1983710</v>
      </c>
      <c r="I180" s="104">
        <f t="shared" ref="I180" si="126">I181+I182+I183</f>
        <v>2621350</v>
      </c>
      <c r="J180" s="55"/>
      <c r="K180" s="55"/>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row>
    <row r="181" spans="1:248" ht="16.5" customHeight="1">
      <c r="A181" s="52"/>
      <c r="B181" s="61" t="s">
        <v>352</v>
      </c>
      <c r="C181" s="104"/>
      <c r="D181" s="54">
        <v>12200000</v>
      </c>
      <c r="E181" s="54">
        <v>12023360</v>
      </c>
      <c r="F181" s="54">
        <v>6441560</v>
      </c>
      <c r="G181" s="123">
        <v>4605060</v>
      </c>
      <c r="H181" s="82">
        <f>G181-I181</f>
        <v>1983710</v>
      </c>
      <c r="I181" s="123">
        <v>2621350</v>
      </c>
      <c r="J181" s="55"/>
      <c r="K181" s="55"/>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row>
    <row r="182" spans="1:248" ht="60">
      <c r="A182" s="52"/>
      <c r="B182" s="61" t="s">
        <v>354</v>
      </c>
      <c r="C182" s="104"/>
      <c r="D182" s="54"/>
      <c r="E182" s="54"/>
      <c r="F182" s="54"/>
      <c r="G182" s="82"/>
      <c r="H182" s="82"/>
      <c r="I182" s="82"/>
      <c r="J182" s="55"/>
      <c r="K182" s="55"/>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row>
    <row r="183" spans="1:248">
      <c r="A183" s="52"/>
      <c r="B183" s="61" t="s">
        <v>483</v>
      </c>
      <c r="C183" s="104"/>
      <c r="D183" s="54"/>
      <c r="E183" s="54"/>
      <c r="F183" s="54"/>
      <c r="G183" s="82"/>
      <c r="H183" s="82"/>
      <c r="I183" s="82"/>
      <c r="J183" s="55"/>
      <c r="K183" s="55"/>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row>
    <row r="184" spans="1:248" ht="16.5" customHeight="1">
      <c r="A184" s="59"/>
      <c r="B184" s="61" t="s">
        <v>345</v>
      </c>
      <c r="C184" s="104"/>
      <c r="D184" s="54"/>
      <c r="E184" s="54"/>
      <c r="F184" s="54"/>
      <c r="G184" s="82"/>
      <c r="H184" s="82"/>
      <c r="I184" s="82"/>
      <c r="J184" s="55"/>
      <c r="K184" s="55"/>
      <c r="L184" s="56"/>
      <c r="IN184" s="56"/>
    </row>
    <row r="185" spans="1:248">
      <c r="A185" s="59" t="s">
        <v>393</v>
      </c>
      <c r="B185" s="118" t="s">
        <v>394</v>
      </c>
      <c r="C185" s="105">
        <f t="shared" ref="C185:H185" si="127">C186+C187</f>
        <v>0</v>
      </c>
      <c r="D185" s="105">
        <f t="shared" si="127"/>
        <v>1910000</v>
      </c>
      <c r="E185" s="105">
        <f t="shared" si="127"/>
        <v>2172000</v>
      </c>
      <c r="F185" s="105">
        <f t="shared" si="127"/>
        <v>1305940</v>
      </c>
      <c r="G185" s="105">
        <f t="shared" si="127"/>
        <v>1085250</v>
      </c>
      <c r="H185" s="105">
        <f t="shared" si="127"/>
        <v>334680</v>
      </c>
      <c r="I185" s="105">
        <f t="shared" ref="I185" si="128">I186+I187</f>
        <v>750570</v>
      </c>
      <c r="J185" s="55"/>
      <c r="K185" s="55"/>
      <c r="IN185" s="56"/>
    </row>
    <row r="186" spans="1:248">
      <c r="A186" s="59"/>
      <c r="B186" s="61" t="s">
        <v>352</v>
      </c>
      <c r="C186" s="105"/>
      <c r="D186" s="54">
        <v>1910000</v>
      </c>
      <c r="E186" s="54">
        <v>2172000</v>
      </c>
      <c r="F186" s="54">
        <v>1305940</v>
      </c>
      <c r="G186" s="123">
        <v>1085250</v>
      </c>
      <c r="H186" s="82">
        <f>G186-I186</f>
        <v>334680</v>
      </c>
      <c r="I186" s="123">
        <v>750570</v>
      </c>
      <c r="J186" s="55"/>
      <c r="K186" s="55"/>
      <c r="IN186" s="56"/>
    </row>
    <row r="187" spans="1:248" ht="60">
      <c r="A187" s="59"/>
      <c r="B187" s="61" t="s">
        <v>354</v>
      </c>
      <c r="C187" s="105"/>
      <c r="D187" s="54"/>
      <c r="E187" s="54"/>
      <c r="F187" s="54"/>
      <c r="G187" s="123"/>
      <c r="H187" s="123"/>
      <c r="I187" s="123"/>
      <c r="J187" s="55"/>
      <c r="K187" s="55"/>
      <c r="IN187" s="56"/>
    </row>
    <row r="188" spans="1:248">
      <c r="A188" s="59"/>
      <c r="B188" s="61" t="s">
        <v>345</v>
      </c>
      <c r="C188" s="105"/>
      <c r="D188" s="54"/>
      <c r="E188" s="54"/>
      <c r="F188" s="54"/>
      <c r="G188" s="123">
        <v>-2068.06</v>
      </c>
      <c r="H188" s="82">
        <f>G188-I188</f>
        <v>-2068.06</v>
      </c>
      <c r="I188" s="123">
        <v>0</v>
      </c>
      <c r="J188" s="55"/>
      <c r="K188" s="55"/>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row>
    <row r="189" spans="1:248">
      <c r="A189" s="59" t="s">
        <v>395</v>
      </c>
      <c r="B189" s="57" t="s">
        <v>396</v>
      </c>
      <c r="C189" s="104">
        <f>+C190+C202+C209+C215+C228</f>
        <v>0</v>
      </c>
      <c r="D189" s="104">
        <f t="shared" ref="D189:H189" si="129">+D190+D202+D209+D215+D228</f>
        <v>51819000</v>
      </c>
      <c r="E189" s="104">
        <f t="shared" si="129"/>
        <v>51688520</v>
      </c>
      <c r="F189" s="104">
        <f t="shared" si="129"/>
        <v>27724020</v>
      </c>
      <c r="G189" s="104">
        <f t="shared" si="129"/>
        <v>19670895</v>
      </c>
      <c r="H189" s="104">
        <f t="shared" si="129"/>
        <v>7965408.4000000004</v>
      </c>
      <c r="I189" s="104">
        <f t="shared" ref="I189" si="130">+I190+I202+I209+I215+I228</f>
        <v>11705486.6</v>
      </c>
      <c r="J189" s="55"/>
      <c r="K189" s="55"/>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row>
    <row r="190" spans="1:248">
      <c r="A190" s="59" t="s">
        <v>397</v>
      </c>
      <c r="B190" s="57" t="s">
        <v>398</v>
      </c>
      <c r="C190" s="104">
        <f>+C191+C195+C196+C197+C198+C199+C200</f>
        <v>0</v>
      </c>
      <c r="D190" s="104">
        <f t="shared" ref="D190:H190" si="131">+D191+D195+D196+D197+D198+D199+D200</f>
        <v>32001000</v>
      </c>
      <c r="E190" s="104">
        <f t="shared" si="131"/>
        <v>32233520</v>
      </c>
      <c r="F190" s="104">
        <f t="shared" si="131"/>
        <v>17375460</v>
      </c>
      <c r="G190" s="104">
        <f t="shared" si="131"/>
        <v>12389835</v>
      </c>
      <c r="H190" s="104">
        <f t="shared" si="131"/>
        <v>5019698.4000000004</v>
      </c>
      <c r="I190" s="104">
        <f t="shared" ref="I190" si="132">+I191+I195+I196+I197+I198+I199+I200</f>
        <v>7370136.5999999996</v>
      </c>
      <c r="J190" s="55"/>
      <c r="K190" s="55"/>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row>
    <row r="191" spans="1:248" ht="16.5" customHeight="1">
      <c r="A191" s="59"/>
      <c r="B191" s="78" t="s">
        <v>474</v>
      </c>
      <c r="C191" s="105">
        <f>C192+C193+C194</f>
        <v>0</v>
      </c>
      <c r="D191" s="105">
        <v>30720000</v>
      </c>
      <c r="E191" s="105">
        <v>30759000</v>
      </c>
      <c r="F191" s="105">
        <v>16545940</v>
      </c>
      <c r="G191" s="105">
        <f t="shared" ref="G191:H191" si="133">G192+G193+G194</f>
        <v>11668360</v>
      </c>
      <c r="H191" s="105">
        <f t="shared" si="133"/>
        <v>4691280</v>
      </c>
      <c r="I191" s="105">
        <f t="shared" ref="I191" si="134">I192+I193+I194</f>
        <v>6977080</v>
      </c>
      <c r="J191" s="55"/>
      <c r="K191" s="55"/>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row>
    <row r="192" spans="1:248" ht="16.5" customHeight="1">
      <c r="A192" s="59"/>
      <c r="B192" s="103" t="s">
        <v>400</v>
      </c>
      <c r="C192" s="105"/>
      <c r="D192" s="54"/>
      <c r="E192" s="54"/>
      <c r="F192" s="54"/>
      <c r="G192" s="82">
        <v>3837107.9</v>
      </c>
      <c r="H192" s="82">
        <f t="shared" ref="H192:H193" si="135">G192-I192</f>
        <v>593345.5299999998</v>
      </c>
      <c r="I192" s="82">
        <v>3243762.37</v>
      </c>
      <c r="J192" s="55"/>
      <c r="K192" s="55"/>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row>
    <row r="193" spans="1:248">
      <c r="A193" s="59"/>
      <c r="B193" s="103" t="s">
        <v>401</v>
      </c>
      <c r="C193" s="105"/>
      <c r="D193" s="54"/>
      <c r="E193" s="54"/>
      <c r="F193" s="54"/>
      <c r="G193" s="82">
        <v>7831252.0999999996</v>
      </c>
      <c r="H193" s="82">
        <f t="shared" si="135"/>
        <v>4097934.4699999997</v>
      </c>
      <c r="I193" s="82">
        <v>3733317.63</v>
      </c>
      <c r="J193" s="55"/>
      <c r="K193" s="55"/>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row>
    <row r="194" spans="1:248">
      <c r="A194" s="59"/>
      <c r="B194" s="103" t="s">
        <v>473</v>
      </c>
      <c r="C194" s="105"/>
      <c r="D194" s="54"/>
      <c r="E194" s="54"/>
      <c r="F194" s="54"/>
      <c r="G194" s="82"/>
      <c r="H194" s="82"/>
      <c r="I194" s="82"/>
      <c r="J194" s="55"/>
      <c r="K194" s="55"/>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row>
    <row r="195" spans="1:248">
      <c r="A195" s="52"/>
      <c r="B195" s="78" t="s">
        <v>402</v>
      </c>
      <c r="C195" s="105"/>
      <c r="D195" s="54">
        <v>1233000</v>
      </c>
      <c r="E195" s="54">
        <v>1419000</v>
      </c>
      <c r="F195" s="54">
        <v>798000</v>
      </c>
      <c r="G195" s="60">
        <v>705960</v>
      </c>
      <c r="H195" s="82">
        <f>G195-I195</f>
        <v>321960</v>
      </c>
      <c r="I195" s="60">
        <v>384000</v>
      </c>
      <c r="J195" s="55"/>
      <c r="K195" s="55"/>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row>
    <row r="196" spans="1:248" ht="30">
      <c r="A196" s="52"/>
      <c r="B196" s="78" t="s">
        <v>403</v>
      </c>
      <c r="C196" s="105"/>
      <c r="D196" s="54"/>
      <c r="E196" s="54">
        <v>4520</v>
      </c>
      <c r="F196" s="54">
        <v>4520</v>
      </c>
      <c r="G196" s="60">
        <v>4515</v>
      </c>
      <c r="H196" s="82">
        <f>G196-I196</f>
        <v>4515</v>
      </c>
      <c r="I196" s="60">
        <v>0</v>
      </c>
      <c r="J196" s="55"/>
      <c r="K196" s="55"/>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row>
    <row r="197" spans="1:248" ht="45">
      <c r="A197" s="52"/>
      <c r="B197" s="78" t="s">
        <v>404</v>
      </c>
      <c r="C197" s="105"/>
      <c r="D197" s="54"/>
      <c r="E197" s="54"/>
      <c r="F197" s="54"/>
      <c r="G197" s="60"/>
      <c r="H197" s="60"/>
      <c r="I197" s="60"/>
      <c r="J197" s="55"/>
      <c r="K197" s="55"/>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row>
    <row r="198" spans="1:248" ht="60">
      <c r="A198" s="52"/>
      <c r="B198" s="78" t="s">
        <v>354</v>
      </c>
      <c r="C198" s="105"/>
      <c r="D198" s="54"/>
      <c r="E198" s="54"/>
      <c r="F198" s="54"/>
      <c r="G198" s="60"/>
      <c r="H198" s="60"/>
      <c r="I198" s="60"/>
      <c r="J198" s="55"/>
      <c r="K198" s="55"/>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row>
    <row r="199" spans="1:248" ht="45">
      <c r="A199" s="52"/>
      <c r="B199" s="78" t="s">
        <v>469</v>
      </c>
      <c r="C199" s="105"/>
      <c r="D199" s="54">
        <v>48000</v>
      </c>
      <c r="E199" s="54">
        <v>51000</v>
      </c>
      <c r="F199" s="54">
        <v>27000</v>
      </c>
      <c r="G199" s="60">
        <v>11000</v>
      </c>
      <c r="H199" s="82">
        <f>G199-I199</f>
        <v>1943.3999999999996</v>
      </c>
      <c r="I199" s="60">
        <v>9056.6</v>
      </c>
      <c r="J199" s="55"/>
      <c r="K199" s="55"/>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row>
    <row r="200" spans="1:248">
      <c r="A200" s="52"/>
      <c r="B200" s="78" t="s">
        <v>483</v>
      </c>
      <c r="C200" s="105"/>
      <c r="D200" s="54"/>
      <c r="E200" s="54"/>
      <c r="F200" s="54"/>
      <c r="G200" s="60"/>
      <c r="H200" s="60"/>
      <c r="I200" s="60"/>
      <c r="J200" s="55"/>
      <c r="K200" s="55"/>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row>
    <row r="201" spans="1:248">
      <c r="A201" s="52"/>
      <c r="B201" s="61" t="s">
        <v>345</v>
      </c>
      <c r="C201" s="105"/>
      <c r="D201" s="54"/>
      <c r="E201" s="54"/>
      <c r="F201" s="54"/>
      <c r="G201" s="60">
        <v>-8984</v>
      </c>
      <c r="H201" s="82">
        <f>G201-I201</f>
        <v>-8984</v>
      </c>
      <c r="I201" s="60">
        <v>0</v>
      </c>
      <c r="J201" s="55"/>
      <c r="K201" s="55"/>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c r="FU201" s="56"/>
      <c r="FV201" s="56"/>
      <c r="FW201" s="56"/>
      <c r="FX201" s="56"/>
      <c r="FY201" s="56"/>
      <c r="FZ201" s="56"/>
      <c r="GA201" s="56"/>
      <c r="GB201" s="56"/>
      <c r="GC201" s="56"/>
      <c r="GD201" s="56"/>
      <c r="GE201" s="56"/>
      <c r="GF201" s="56"/>
      <c r="GG201" s="56"/>
      <c r="GH201" s="56"/>
      <c r="GI201" s="56"/>
      <c r="GJ201" s="56"/>
      <c r="GK201" s="56"/>
      <c r="GL201" s="56"/>
      <c r="GM201" s="56"/>
      <c r="GN201" s="56"/>
      <c r="GO201" s="56"/>
      <c r="GP201" s="56"/>
      <c r="GQ201" s="56"/>
      <c r="GR201" s="56"/>
      <c r="GS201" s="56"/>
      <c r="GT201" s="56"/>
      <c r="GU201" s="56"/>
      <c r="GV201" s="56"/>
      <c r="GW201" s="56"/>
      <c r="GX201" s="56"/>
      <c r="GY201" s="56"/>
      <c r="GZ201" s="56"/>
      <c r="HA201" s="56"/>
      <c r="HB201" s="56"/>
      <c r="HC201" s="56"/>
      <c r="HD201" s="56"/>
      <c r="HE201" s="56"/>
      <c r="HF201" s="56"/>
      <c r="HG201" s="56"/>
      <c r="HH201" s="56"/>
      <c r="HI201" s="56"/>
      <c r="HJ201" s="56"/>
      <c r="HK201" s="56"/>
      <c r="HL201" s="56"/>
      <c r="HM201" s="56"/>
      <c r="HN201" s="56"/>
      <c r="HO201" s="56"/>
      <c r="HP201" s="56"/>
      <c r="HQ201" s="56"/>
      <c r="HR201" s="56"/>
      <c r="HS201" s="56"/>
      <c r="HT201" s="56"/>
      <c r="HU201" s="56"/>
      <c r="HV201" s="56"/>
      <c r="HW201" s="56"/>
      <c r="HX201" s="56"/>
      <c r="HY201" s="56"/>
      <c r="HZ201" s="56"/>
      <c r="IA201" s="56"/>
      <c r="IB201" s="56"/>
      <c r="IC201" s="56"/>
      <c r="ID201" s="56"/>
      <c r="IE201" s="56"/>
      <c r="IF201" s="56"/>
      <c r="IG201" s="56"/>
      <c r="IH201" s="56"/>
      <c r="II201" s="56"/>
      <c r="IJ201" s="56"/>
      <c r="IK201" s="56"/>
      <c r="IL201" s="56"/>
      <c r="IM201" s="56"/>
      <c r="IN201" s="56"/>
    </row>
    <row r="202" spans="1:248">
      <c r="A202" s="52" t="s">
        <v>405</v>
      </c>
      <c r="B202" s="79" t="s">
        <v>406</v>
      </c>
      <c r="C202" s="105">
        <f>C203+C204+C206+C205+C207</f>
        <v>0</v>
      </c>
      <c r="D202" s="105">
        <f t="shared" ref="D202:H202" si="136">D203+D204+D206+D205+D207</f>
        <v>10577000</v>
      </c>
      <c r="E202" s="105">
        <f t="shared" si="136"/>
        <v>10545000</v>
      </c>
      <c r="F202" s="105">
        <f t="shared" si="136"/>
        <v>5641450</v>
      </c>
      <c r="G202" s="105">
        <f t="shared" si="136"/>
        <v>4057200</v>
      </c>
      <c r="H202" s="105">
        <f t="shared" si="136"/>
        <v>1682060</v>
      </c>
      <c r="I202" s="105">
        <f t="shared" ref="I202" si="137">I203+I204+I206+I205+I207</f>
        <v>2375140</v>
      </c>
      <c r="J202" s="55"/>
      <c r="K202" s="55"/>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56"/>
      <c r="HI202" s="56"/>
      <c r="HJ202" s="56"/>
      <c r="HK202" s="56"/>
      <c r="HL202" s="56"/>
      <c r="HM202" s="56"/>
      <c r="HN202" s="56"/>
      <c r="HO202" s="56"/>
      <c r="HP202" s="56"/>
      <c r="HQ202" s="56"/>
      <c r="HR202" s="56"/>
      <c r="HS202" s="56"/>
      <c r="HT202" s="56"/>
      <c r="HU202" s="56"/>
      <c r="HV202" s="56"/>
      <c r="HW202" s="56"/>
      <c r="HX202" s="56"/>
      <c r="HY202" s="56"/>
      <c r="HZ202" s="56"/>
      <c r="IA202" s="56"/>
      <c r="IB202" s="56"/>
      <c r="IC202" s="56"/>
      <c r="ID202" s="56"/>
      <c r="IE202" s="56"/>
      <c r="IF202" s="56"/>
      <c r="IG202" s="56"/>
      <c r="IH202" s="56"/>
      <c r="II202" s="56"/>
      <c r="IJ202" s="56"/>
      <c r="IK202" s="56"/>
      <c r="IL202" s="56"/>
      <c r="IM202" s="56"/>
      <c r="IN202" s="56"/>
    </row>
    <row r="203" spans="1:248">
      <c r="A203" s="52"/>
      <c r="B203" s="80" t="s">
        <v>352</v>
      </c>
      <c r="C203" s="105"/>
      <c r="D203" s="54">
        <v>10577000</v>
      </c>
      <c r="E203" s="54">
        <v>10545000</v>
      </c>
      <c r="F203" s="54">
        <v>5641450</v>
      </c>
      <c r="G203" s="105">
        <v>4057200</v>
      </c>
      <c r="H203" s="105">
        <f>G203-I203</f>
        <v>1682060</v>
      </c>
      <c r="I203" s="105">
        <v>2375140</v>
      </c>
      <c r="J203" s="55"/>
      <c r="K203" s="55"/>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6"/>
      <c r="IF203" s="56"/>
      <c r="IG203" s="56"/>
      <c r="IH203" s="56"/>
      <c r="II203" s="56"/>
      <c r="IJ203" s="56"/>
      <c r="IK203" s="56"/>
      <c r="IL203" s="56"/>
      <c r="IM203" s="56"/>
      <c r="IN203" s="56"/>
    </row>
    <row r="204" spans="1:248" ht="60">
      <c r="A204" s="52"/>
      <c r="B204" s="80" t="s">
        <v>354</v>
      </c>
      <c r="C204" s="105"/>
      <c r="D204" s="54"/>
      <c r="E204" s="54"/>
      <c r="F204" s="54"/>
      <c r="G204" s="105"/>
      <c r="H204" s="105"/>
      <c r="I204" s="105"/>
      <c r="J204" s="55"/>
      <c r="K204" s="55"/>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c r="FO204" s="56"/>
      <c r="FP204" s="56"/>
      <c r="FQ204" s="56"/>
      <c r="FR204" s="56"/>
      <c r="FS204" s="56"/>
      <c r="FT204" s="56"/>
      <c r="FU204" s="56"/>
      <c r="FV204" s="56"/>
      <c r="FW204" s="56"/>
      <c r="FX204" s="56"/>
      <c r="FY204" s="56"/>
      <c r="FZ204" s="56"/>
      <c r="GA204" s="56"/>
      <c r="GB204" s="56"/>
      <c r="GC204" s="56"/>
      <c r="GD204" s="56"/>
      <c r="GE204" s="56"/>
      <c r="GF204" s="56"/>
      <c r="GG204" s="56"/>
      <c r="GH204" s="56"/>
      <c r="GI204" s="56"/>
      <c r="GJ204" s="56"/>
      <c r="GK204" s="56"/>
      <c r="GL204" s="56"/>
      <c r="GM204" s="56"/>
      <c r="GN204" s="56"/>
      <c r="GO204" s="56"/>
      <c r="GP204" s="56"/>
      <c r="GQ204" s="56"/>
      <c r="GR204" s="56"/>
      <c r="GS204" s="56"/>
      <c r="GT204" s="56"/>
      <c r="GU204" s="56"/>
      <c r="GV204" s="56"/>
      <c r="GW204" s="56"/>
      <c r="GX204" s="56"/>
      <c r="GY204" s="56"/>
      <c r="GZ204" s="56"/>
      <c r="HA204" s="56"/>
      <c r="HB204" s="56"/>
      <c r="HC204" s="56"/>
      <c r="HD204" s="56"/>
      <c r="HE204" s="56"/>
      <c r="HF204" s="56"/>
      <c r="HG204" s="56"/>
      <c r="HH204" s="56"/>
      <c r="HI204" s="56"/>
      <c r="HJ204" s="56"/>
      <c r="HK204" s="56"/>
      <c r="HL204" s="56"/>
      <c r="HM204" s="56"/>
      <c r="HN204" s="56"/>
      <c r="HO204" s="56"/>
      <c r="HP204" s="56"/>
      <c r="HQ204" s="56"/>
      <c r="HR204" s="56"/>
      <c r="HS204" s="56"/>
      <c r="HT204" s="56"/>
      <c r="HU204" s="56"/>
      <c r="HV204" s="56"/>
      <c r="HW204" s="56"/>
      <c r="HX204" s="56"/>
      <c r="HY204" s="56"/>
      <c r="HZ204" s="56"/>
      <c r="IA204" s="56"/>
      <c r="IB204" s="56"/>
      <c r="IC204" s="56"/>
      <c r="ID204" s="56"/>
      <c r="IE204" s="56"/>
      <c r="IF204" s="56"/>
      <c r="IG204" s="56"/>
      <c r="IH204" s="56"/>
      <c r="II204" s="56"/>
      <c r="IJ204" s="56"/>
      <c r="IK204" s="56"/>
      <c r="IL204" s="56"/>
      <c r="IM204" s="56"/>
      <c r="IN204" s="56"/>
    </row>
    <row r="205" spans="1:248">
      <c r="A205" s="52"/>
      <c r="B205" s="80" t="s">
        <v>483</v>
      </c>
      <c r="C205" s="105"/>
      <c r="D205" s="54"/>
      <c r="E205" s="54"/>
      <c r="F205" s="54"/>
      <c r="G205" s="105"/>
      <c r="H205" s="105"/>
      <c r="I205" s="105"/>
      <c r="J205" s="55"/>
      <c r="K205" s="55"/>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c r="EA205" s="56"/>
      <c r="EB205" s="56"/>
      <c r="EC205" s="56"/>
      <c r="ED205" s="56"/>
      <c r="EE205" s="56"/>
      <c r="EF205" s="56"/>
      <c r="EG205" s="56"/>
      <c r="EH205" s="56"/>
      <c r="EI205" s="56"/>
      <c r="EJ205" s="56"/>
      <c r="EK205" s="56"/>
      <c r="EL205" s="56"/>
      <c r="EM205" s="56"/>
      <c r="EN205" s="56"/>
      <c r="EO205" s="56"/>
      <c r="EP205" s="56"/>
      <c r="EQ205" s="56"/>
      <c r="ER205" s="56"/>
      <c r="ES205" s="56"/>
      <c r="ET205" s="56"/>
      <c r="EU205" s="56"/>
      <c r="EV205" s="56"/>
      <c r="EW205" s="56"/>
      <c r="EX205" s="56"/>
      <c r="EY205" s="56"/>
      <c r="EZ205" s="56"/>
      <c r="FA205" s="56"/>
      <c r="FB205" s="56"/>
      <c r="FC205" s="56"/>
      <c r="FD205" s="56"/>
      <c r="FE205" s="56"/>
      <c r="FF205" s="56"/>
      <c r="FG205" s="56"/>
      <c r="FH205" s="56"/>
      <c r="FI205" s="56"/>
      <c r="FJ205" s="56"/>
      <c r="FK205" s="56"/>
      <c r="FL205" s="56"/>
      <c r="FM205" s="56"/>
      <c r="FN205" s="56"/>
      <c r="FO205" s="56"/>
      <c r="FP205" s="56"/>
      <c r="FQ205" s="56"/>
      <c r="FR205" s="56"/>
      <c r="FS205" s="56"/>
      <c r="FT205" s="56"/>
      <c r="FU205" s="56"/>
      <c r="FV205" s="56"/>
      <c r="FW205" s="56"/>
      <c r="FX205" s="56"/>
      <c r="FY205" s="56"/>
      <c r="FZ205" s="56"/>
      <c r="GA205" s="56"/>
      <c r="GB205" s="56"/>
      <c r="GC205" s="56"/>
      <c r="GD205" s="56"/>
      <c r="GE205" s="56"/>
      <c r="GF205" s="56"/>
      <c r="GG205" s="56"/>
      <c r="GH205" s="56"/>
      <c r="GI205" s="56"/>
      <c r="GJ205" s="56"/>
      <c r="GK205" s="56"/>
      <c r="GL205" s="56"/>
      <c r="GM205" s="56"/>
      <c r="GN205" s="56"/>
      <c r="GO205" s="56"/>
      <c r="GP205" s="56"/>
      <c r="GQ205" s="56"/>
      <c r="GR205" s="56"/>
      <c r="GS205" s="56"/>
      <c r="GT205" s="56"/>
      <c r="GU205" s="56"/>
      <c r="GV205" s="56"/>
      <c r="GW205" s="56"/>
      <c r="GX205" s="56"/>
      <c r="GY205" s="56"/>
      <c r="GZ205" s="56"/>
      <c r="HA205" s="56"/>
      <c r="HB205" s="56"/>
      <c r="HC205" s="56"/>
      <c r="HD205" s="56"/>
      <c r="HE205" s="56"/>
      <c r="HF205" s="56"/>
      <c r="HG205" s="56"/>
      <c r="HH205" s="56"/>
      <c r="HI205" s="56"/>
      <c r="HJ205" s="56"/>
      <c r="HK205" s="56"/>
      <c r="HL205" s="56"/>
      <c r="HM205" s="56"/>
      <c r="HN205" s="56"/>
      <c r="HO205" s="56"/>
      <c r="HP205" s="56"/>
      <c r="HQ205" s="56"/>
      <c r="HR205" s="56"/>
      <c r="HS205" s="56"/>
      <c r="HT205" s="56"/>
      <c r="HU205" s="56"/>
      <c r="HV205" s="56"/>
      <c r="HW205" s="56"/>
      <c r="HX205" s="56"/>
      <c r="HY205" s="56"/>
      <c r="HZ205" s="56"/>
      <c r="IA205" s="56"/>
      <c r="IB205" s="56"/>
      <c r="IC205" s="56"/>
      <c r="ID205" s="56"/>
      <c r="IE205" s="56"/>
      <c r="IF205" s="56"/>
      <c r="IG205" s="56"/>
      <c r="IH205" s="56"/>
      <c r="II205" s="56"/>
      <c r="IJ205" s="56"/>
      <c r="IK205" s="56"/>
      <c r="IL205" s="56"/>
      <c r="IM205" s="56"/>
      <c r="IN205" s="56"/>
    </row>
    <row r="206" spans="1:248" ht="30">
      <c r="A206" s="52"/>
      <c r="B206" s="80" t="s">
        <v>470</v>
      </c>
      <c r="C206" s="105"/>
      <c r="D206" s="54"/>
      <c r="E206" s="54"/>
      <c r="F206" s="54"/>
      <c r="G206" s="105"/>
      <c r="H206" s="105"/>
      <c r="I206" s="105"/>
      <c r="J206" s="55"/>
      <c r="K206" s="55"/>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6"/>
      <c r="IF206" s="56"/>
      <c r="IG206" s="56"/>
      <c r="IH206" s="56"/>
      <c r="II206" s="56"/>
      <c r="IJ206" s="56"/>
      <c r="IK206" s="56"/>
      <c r="IL206" s="56"/>
      <c r="IM206" s="56"/>
      <c r="IN206" s="56"/>
    </row>
    <row r="207" spans="1:248">
      <c r="A207" s="52"/>
      <c r="B207" s="80" t="s">
        <v>504</v>
      </c>
      <c r="C207" s="105"/>
      <c r="D207" s="54"/>
      <c r="E207" s="54"/>
      <c r="F207" s="54"/>
      <c r="G207" s="105"/>
      <c r="H207" s="105"/>
      <c r="I207" s="105"/>
      <c r="J207" s="55"/>
      <c r="K207" s="55"/>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c r="EA207" s="56"/>
      <c r="EB207" s="56"/>
      <c r="EC207" s="56"/>
      <c r="ED207" s="56"/>
      <c r="EE207" s="56"/>
      <c r="EF207" s="56"/>
      <c r="EG207" s="56"/>
      <c r="EH207" s="56"/>
      <c r="EI207" s="56"/>
      <c r="EJ207" s="56"/>
      <c r="EK207" s="56"/>
      <c r="EL207" s="56"/>
      <c r="EM207" s="56"/>
      <c r="EN207" s="56"/>
      <c r="EO207" s="56"/>
      <c r="EP207" s="56"/>
      <c r="EQ207" s="56"/>
      <c r="ER207" s="56"/>
      <c r="ES207" s="56"/>
      <c r="ET207" s="56"/>
      <c r="EU207" s="56"/>
      <c r="EV207" s="56"/>
      <c r="EW207" s="56"/>
      <c r="EX207" s="56"/>
      <c r="EY207" s="56"/>
      <c r="EZ207" s="56"/>
      <c r="FA207" s="56"/>
      <c r="FB207" s="56"/>
      <c r="FC207" s="56"/>
      <c r="FD207" s="56"/>
      <c r="FE207" s="56"/>
      <c r="FF207" s="56"/>
      <c r="FG207" s="56"/>
      <c r="FH207" s="56"/>
      <c r="FI207" s="56"/>
      <c r="FJ207" s="56"/>
      <c r="FK207" s="56"/>
      <c r="FL207" s="56"/>
      <c r="FM207" s="56"/>
      <c r="FN207" s="56"/>
      <c r="FO207" s="56"/>
      <c r="FP207" s="56"/>
      <c r="FQ207" s="56"/>
      <c r="FR207" s="56"/>
      <c r="FS207" s="56"/>
      <c r="FT207" s="56"/>
      <c r="FU207" s="56"/>
      <c r="FV207" s="56"/>
      <c r="FW207" s="56"/>
      <c r="FX207" s="56"/>
      <c r="FY207" s="56"/>
      <c r="FZ207" s="56"/>
      <c r="GA207" s="56"/>
      <c r="GB207" s="56"/>
      <c r="GC207" s="56"/>
      <c r="GD207" s="56"/>
      <c r="GE207" s="56"/>
      <c r="GF207" s="56"/>
      <c r="GG207" s="56"/>
      <c r="GH207" s="56"/>
      <c r="GI207" s="56"/>
      <c r="GJ207" s="56"/>
      <c r="GK207" s="56"/>
      <c r="GL207" s="56"/>
      <c r="GM207" s="56"/>
      <c r="GN207" s="56"/>
      <c r="GO207" s="56"/>
      <c r="GP207" s="56"/>
      <c r="GQ207" s="56"/>
      <c r="GR207" s="56"/>
      <c r="GS207" s="56"/>
      <c r="GT207" s="56"/>
      <c r="GU207" s="56"/>
      <c r="GV207" s="56"/>
      <c r="GW207" s="56"/>
      <c r="GX207" s="56"/>
      <c r="GY207" s="56"/>
      <c r="GZ207" s="56"/>
      <c r="HA207" s="56"/>
      <c r="HB207" s="56"/>
      <c r="HC207" s="56"/>
      <c r="HD207" s="56"/>
      <c r="HE207" s="56"/>
      <c r="HF207" s="56"/>
      <c r="HG207" s="56"/>
      <c r="HH207" s="56"/>
      <c r="HI207" s="56"/>
      <c r="HJ207" s="56"/>
      <c r="HK207" s="56"/>
      <c r="HL207" s="56"/>
      <c r="HM207" s="56"/>
      <c r="HN207" s="56"/>
      <c r="HO207" s="56"/>
      <c r="HP207" s="56"/>
      <c r="HQ207" s="56"/>
      <c r="HR207" s="56"/>
      <c r="HS207" s="56"/>
      <c r="HT207" s="56"/>
      <c r="HU207" s="56"/>
      <c r="HV207" s="56"/>
      <c r="HW207" s="56"/>
      <c r="HX207" s="56"/>
      <c r="HY207" s="56"/>
      <c r="HZ207" s="56"/>
      <c r="IA207" s="56"/>
      <c r="IB207" s="56"/>
      <c r="IC207" s="56"/>
      <c r="ID207" s="56"/>
      <c r="IE207" s="56"/>
      <c r="IF207" s="56"/>
      <c r="IG207" s="56"/>
      <c r="IH207" s="56"/>
      <c r="II207" s="56"/>
      <c r="IJ207" s="56"/>
      <c r="IK207" s="56"/>
      <c r="IL207" s="56"/>
      <c r="IM207" s="56"/>
      <c r="IN207" s="56"/>
    </row>
    <row r="208" spans="1:248">
      <c r="A208" s="52"/>
      <c r="B208" s="61" t="s">
        <v>345</v>
      </c>
      <c r="C208" s="105"/>
      <c r="D208" s="54"/>
      <c r="E208" s="54"/>
      <c r="F208" s="54"/>
      <c r="G208" s="60">
        <v>-2157.12</v>
      </c>
      <c r="H208" s="82">
        <f>G208-I208</f>
        <v>-2157.12</v>
      </c>
      <c r="I208" s="60">
        <v>0</v>
      </c>
      <c r="J208" s="55"/>
      <c r="K208" s="55"/>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IN208" s="56"/>
    </row>
    <row r="209" spans="1:248">
      <c r="A209" s="52" t="s">
        <v>407</v>
      </c>
      <c r="B209" s="81" t="s">
        <v>408</v>
      </c>
      <c r="C209" s="105">
        <f>+C210+C211+C212+C213</f>
        <v>0</v>
      </c>
      <c r="D209" s="105">
        <f t="shared" ref="D209:H209" si="138">+D210+D211+D212+D213</f>
        <v>1104000</v>
      </c>
      <c r="E209" s="105">
        <f t="shared" si="138"/>
        <v>1091000</v>
      </c>
      <c r="F209" s="105">
        <f t="shared" si="138"/>
        <v>585210</v>
      </c>
      <c r="G209" s="105">
        <f t="shared" si="138"/>
        <v>413060</v>
      </c>
      <c r="H209" s="105">
        <f t="shared" si="138"/>
        <v>175870</v>
      </c>
      <c r="I209" s="105">
        <f t="shared" ref="I209" si="139">+I210+I211+I212+I213</f>
        <v>237190</v>
      </c>
      <c r="J209" s="55"/>
      <c r="K209" s="55"/>
      <c r="L209" s="56"/>
      <c r="IN209" s="56"/>
    </row>
    <row r="210" spans="1:248">
      <c r="A210" s="52"/>
      <c r="B210" s="78" t="s">
        <v>399</v>
      </c>
      <c r="C210" s="105"/>
      <c r="D210" s="54">
        <v>1104000</v>
      </c>
      <c r="E210" s="54">
        <v>1091000</v>
      </c>
      <c r="F210" s="54">
        <v>585210</v>
      </c>
      <c r="G210" s="82">
        <v>413060</v>
      </c>
      <c r="H210" s="82">
        <f>G210-I210</f>
        <v>175870</v>
      </c>
      <c r="I210" s="82">
        <v>237190</v>
      </c>
      <c r="J210" s="55"/>
      <c r="K210" s="55"/>
      <c r="M210" s="82"/>
      <c r="N210" s="82"/>
      <c r="O210" s="82"/>
      <c r="P210" s="82"/>
      <c r="Q210" s="82"/>
      <c r="R210" s="82"/>
      <c r="S210" s="82"/>
      <c r="T210" s="82"/>
      <c r="U210" s="82"/>
      <c r="V210" s="82"/>
      <c r="W210" s="82"/>
      <c r="X210" s="82"/>
      <c r="Y210" s="82"/>
      <c r="Z210" s="82"/>
      <c r="AA210" s="82"/>
      <c r="AB210" s="82"/>
      <c r="AC210" s="82"/>
      <c r="AD210" s="82"/>
      <c r="AE210" s="82"/>
      <c r="IN210" s="56"/>
    </row>
    <row r="211" spans="1:248" ht="30">
      <c r="A211" s="52"/>
      <c r="B211" s="78" t="s">
        <v>409</v>
      </c>
      <c r="C211" s="105"/>
      <c r="D211" s="54"/>
      <c r="E211" s="54"/>
      <c r="F211" s="54"/>
      <c r="G211" s="82"/>
      <c r="H211" s="82"/>
      <c r="I211" s="82"/>
      <c r="J211" s="55"/>
      <c r="K211" s="55"/>
      <c r="L211" s="82"/>
      <c r="M211" s="40"/>
      <c r="N211" s="40"/>
      <c r="O211" s="40"/>
      <c r="P211" s="40"/>
      <c r="Q211" s="40"/>
      <c r="R211" s="40"/>
      <c r="S211" s="40"/>
      <c r="T211" s="40"/>
      <c r="U211" s="40"/>
      <c r="V211" s="40"/>
      <c r="W211" s="40"/>
      <c r="X211" s="40"/>
      <c r="Y211" s="40"/>
      <c r="Z211" s="40"/>
      <c r="AA211" s="40"/>
      <c r="AB211" s="40"/>
      <c r="AC211" s="40"/>
      <c r="AD211" s="40"/>
      <c r="AE211" s="40"/>
      <c r="IN211" s="56"/>
    </row>
    <row r="212" spans="1:248" ht="60">
      <c r="A212" s="52"/>
      <c r="B212" s="78" t="s">
        <v>354</v>
      </c>
      <c r="C212" s="105"/>
      <c r="D212" s="54"/>
      <c r="E212" s="54"/>
      <c r="F212" s="54"/>
      <c r="G212" s="82"/>
      <c r="H212" s="82"/>
      <c r="I212" s="82"/>
      <c r="J212" s="55"/>
      <c r="K212" s="55"/>
      <c r="L212" s="40"/>
      <c r="M212" s="40"/>
      <c r="N212" s="40"/>
      <c r="O212" s="40"/>
      <c r="P212" s="40"/>
      <c r="Q212" s="40"/>
      <c r="R212" s="40"/>
      <c r="S212" s="40"/>
      <c r="T212" s="40"/>
      <c r="U212" s="40"/>
      <c r="V212" s="40"/>
      <c r="W212" s="40"/>
      <c r="X212" s="40"/>
      <c r="Y212" s="40"/>
      <c r="Z212" s="40"/>
      <c r="AA212" s="40"/>
      <c r="AB212" s="40"/>
      <c r="AC212" s="40"/>
      <c r="AD212" s="40"/>
      <c r="AE212" s="40"/>
    </row>
    <row r="213" spans="1:248">
      <c r="A213" s="52"/>
      <c r="B213" s="78" t="s">
        <v>483</v>
      </c>
      <c r="C213" s="105"/>
      <c r="D213" s="54"/>
      <c r="E213" s="54"/>
      <c r="F213" s="54"/>
      <c r="G213" s="82"/>
      <c r="H213" s="82"/>
      <c r="I213" s="82"/>
      <c r="J213" s="55"/>
      <c r="K213" s="55"/>
      <c r="L213" s="40"/>
      <c r="M213" s="40"/>
      <c r="N213" s="40"/>
      <c r="O213" s="40"/>
      <c r="P213" s="40"/>
      <c r="Q213" s="40"/>
      <c r="R213" s="40"/>
      <c r="S213" s="40"/>
      <c r="T213" s="40"/>
      <c r="U213" s="40"/>
      <c r="V213" s="40"/>
      <c r="W213" s="40"/>
      <c r="X213" s="40"/>
      <c r="Y213" s="40"/>
      <c r="Z213" s="40"/>
      <c r="AA213" s="40"/>
      <c r="AB213" s="40"/>
      <c r="AC213" s="40"/>
      <c r="AD213" s="40"/>
      <c r="AE213" s="40"/>
    </row>
    <row r="214" spans="1:248">
      <c r="A214" s="52"/>
      <c r="B214" s="61" t="s">
        <v>345</v>
      </c>
      <c r="C214" s="105"/>
      <c r="D214" s="54"/>
      <c r="E214" s="54"/>
      <c r="F214" s="54"/>
      <c r="G214" s="82">
        <v>-1369</v>
      </c>
      <c r="H214" s="82">
        <f>G214-I214</f>
        <v>-349</v>
      </c>
      <c r="I214" s="82">
        <v>-1020</v>
      </c>
      <c r="J214" s="55"/>
      <c r="K214" s="55"/>
      <c r="L214" s="40"/>
    </row>
    <row r="215" spans="1:248">
      <c r="A215" s="52" t="s">
        <v>410</v>
      </c>
      <c r="B215" s="81" t="s">
        <v>411</v>
      </c>
      <c r="C215" s="104">
        <f>+C216+C217+C222+C225+C219+C226+C218</f>
        <v>0</v>
      </c>
      <c r="D215" s="104">
        <f t="shared" ref="D215:H215" si="140">+D216+D217+D222+D225+D219+D226+D218</f>
        <v>7110000</v>
      </c>
      <c r="E215" s="104">
        <f t="shared" si="140"/>
        <v>6868000</v>
      </c>
      <c r="F215" s="104">
        <f t="shared" si="140"/>
        <v>3539120</v>
      </c>
      <c r="G215" s="104">
        <f t="shared" si="140"/>
        <v>2396780</v>
      </c>
      <c r="H215" s="104">
        <f t="shared" si="140"/>
        <v>926430</v>
      </c>
      <c r="I215" s="104">
        <f t="shared" ref="I215" si="141">+I216+I217+I222+I225+I219+I226+I218</f>
        <v>1470350</v>
      </c>
      <c r="J215" s="55"/>
      <c r="K215" s="55"/>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56"/>
      <c r="HI215" s="56"/>
      <c r="HJ215" s="56"/>
      <c r="HK215" s="56"/>
      <c r="HL215" s="56"/>
      <c r="HM215" s="56"/>
      <c r="HN215" s="56"/>
      <c r="HO215" s="56"/>
      <c r="HP215" s="56"/>
      <c r="HQ215" s="56"/>
      <c r="HR215" s="56"/>
      <c r="HS215" s="56"/>
      <c r="HT215" s="56"/>
      <c r="HU215" s="56"/>
      <c r="HV215" s="56"/>
      <c r="HW215" s="56"/>
      <c r="HX215" s="56"/>
      <c r="HY215" s="56"/>
      <c r="HZ215" s="56"/>
      <c r="IA215" s="56"/>
      <c r="IB215" s="56"/>
      <c r="IC215" s="56"/>
      <c r="ID215" s="56"/>
      <c r="IE215" s="56"/>
      <c r="IF215" s="56"/>
      <c r="IG215" s="56"/>
      <c r="IH215" s="56"/>
      <c r="II215" s="56"/>
      <c r="IJ215" s="56"/>
      <c r="IK215" s="56"/>
      <c r="IL215" s="56"/>
      <c r="IM215" s="56"/>
    </row>
    <row r="216" spans="1:248">
      <c r="A216" s="52"/>
      <c r="B216" s="60" t="s">
        <v>412</v>
      </c>
      <c r="C216" s="105"/>
      <c r="D216" s="54">
        <v>7110000</v>
      </c>
      <c r="E216" s="54">
        <v>6868000</v>
      </c>
      <c r="F216" s="54">
        <v>3539120</v>
      </c>
      <c r="G216" s="82">
        <v>2396780</v>
      </c>
      <c r="H216" s="82">
        <f>G216-I216</f>
        <v>926430</v>
      </c>
      <c r="I216" s="82">
        <v>1470350</v>
      </c>
      <c r="J216" s="55"/>
      <c r="K216" s="55"/>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248" ht="60">
      <c r="A217" s="52"/>
      <c r="B217" s="60" t="s">
        <v>354</v>
      </c>
      <c r="C217" s="105"/>
      <c r="D217" s="54"/>
      <c r="E217" s="54"/>
      <c r="F217" s="54"/>
      <c r="G217" s="82"/>
      <c r="H217" s="82"/>
      <c r="I217" s="82"/>
      <c r="J217" s="55"/>
      <c r="K217" s="55"/>
      <c r="L217" s="56"/>
    </row>
    <row r="218" spans="1:248">
      <c r="A218" s="52"/>
      <c r="B218" s="60" t="s">
        <v>483</v>
      </c>
      <c r="C218" s="105"/>
      <c r="D218" s="54"/>
      <c r="E218" s="54"/>
      <c r="F218" s="54"/>
      <c r="G218" s="82"/>
      <c r="H218" s="82"/>
      <c r="I218" s="82"/>
      <c r="J218" s="55"/>
      <c r="K218" s="55"/>
      <c r="L218" s="56"/>
    </row>
    <row r="219" spans="1:248">
      <c r="A219" s="52"/>
      <c r="B219" s="60" t="s">
        <v>413</v>
      </c>
      <c r="C219" s="105">
        <f t="shared" ref="C219:H219" si="142">C220+C221</f>
        <v>0</v>
      </c>
      <c r="D219" s="105">
        <f t="shared" si="142"/>
        <v>0</v>
      </c>
      <c r="E219" s="105">
        <f t="shared" si="142"/>
        <v>0</v>
      </c>
      <c r="F219" s="105">
        <f t="shared" si="142"/>
        <v>0</v>
      </c>
      <c r="G219" s="105">
        <f t="shared" si="142"/>
        <v>0</v>
      </c>
      <c r="H219" s="105">
        <f t="shared" si="142"/>
        <v>0</v>
      </c>
      <c r="I219" s="105">
        <f t="shared" ref="I219" si="143">I220+I221</f>
        <v>0</v>
      </c>
      <c r="J219" s="55"/>
      <c r="K219" s="55"/>
      <c r="L219" s="56"/>
    </row>
    <row r="220" spans="1:248">
      <c r="A220" s="52"/>
      <c r="B220" s="60" t="s">
        <v>352</v>
      </c>
      <c r="C220" s="105"/>
      <c r="D220" s="54"/>
      <c r="E220" s="54"/>
      <c r="F220" s="54"/>
      <c r="G220" s="82"/>
      <c r="H220" s="82"/>
      <c r="I220" s="82"/>
      <c r="J220" s="55"/>
      <c r="K220" s="55"/>
      <c r="L220" s="56"/>
    </row>
    <row r="221" spans="1:248" ht="60">
      <c r="A221" s="52"/>
      <c r="B221" s="60" t="s">
        <v>354</v>
      </c>
      <c r="C221" s="105"/>
      <c r="D221" s="54"/>
      <c r="E221" s="54"/>
      <c r="F221" s="54"/>
      <c r="G221" s="82"/>
      <c r="H221" s="82"/>
      <c r="I221" s="82"/>
      <c r="J221" s="55"/>
      <c r="K221" s="55"/>
      <c r="L221" s="56"/>
    </row>
    <row r="222" spans="1:248" ht="30">
      <c r="A222" s="52"/>
      <c r="B222" s="60" t="s">
        <v>414</v>
      </c>
      <c r="C222" s="105">
        <f t="shared" ref="C222:H222" si="144">C223+C224</f>
        <v>0</v>
      </c>
      <c r="D222" s="105">
        <f t="shared" si="144"/>
        <v>0</v>
      </c>
      <c r="E222" s="105">
        <f t="shared" si="144"/>
        <v>0</v>
      </c>
      <c r="F222" s="105">
        <f t="shared" si="144"/>
        <v>0</v>
      </c>
      <c r="G222" s="105">
        <f t="shared" si="144"/>
        <v>0</v>
      </c>
      <c r="H222" s="105">
        <f t="shared" si="144"/>
        <v>0</v>
      </c>
      <c r="I222" s="105">
        <f t="shared" ref="I222" si="145">I223+I224</f>
        <v>0</v>
      </c>
      <c r="J222" s="55"/>
      <c r="K222" s="55"/>
    </row>
    <row r="223" spans="1:248">
      <c r="A223" s="59"/>
      <c r="B223" s="60" t="s">
        <v>352</v>
      </c>
      <c r="C223" s="105"/>
      <c r="D223" s="54"/>
      <c r="E223" s="54"/>
      <c r="F223" s="54"/>
      <c r="G223" s="82"/>
      <c r="H223" s="82"/>
      <c r="I223" s="82"/>
      <c r="J223" s="55"/>
      <c r="K223" s="55"/>
    </row>
    <row r="224" spans="1:248" ht="60">
      <c r="A224" s="59"/>
      <c r="B224" s="60" t="s">
        <v>354</v>
      </c>
      <c r="C224" s="105"/>
      <c r="D224" s="54"/>
      <c r="E224" s="54"/>
      <c r="F224" s="54"/>
      <c r="G224" s="82"/>
      <c r="H224" s="82"/>
      <c r="I224" s="82"/>
      <c r="J224" s="55"/>
      <c r="K224" s="55"/>
      <c r="IN224" s="56"/>
    </row>
    <row r="225" spans="1:248" ht="30">
      <c r="A225" s="52"/>
      <c r="B225" s="60" t="s">
        <v>415</v>
      </c>
      <c r="C225" s="105"/>
      <c r="D225" s="54"/>
      <c r="E225" s="54"/>
      <c r="F225" s="54"/>
      <c r="G225" s="82"/>
      <c r="H225" s="82"/>
      <c r="I225" s="82"/>
      <c r="J225" s="55"/>
      <c r="K225" s="55"/>
      <c r="IN225" s="56"/>
    </row>
    <row r="226" spans="1:248">
      <c r="A226" s="59"/>
      <c r="B226" s="60" t="s">
        <v>471</v>
      </c>
      <c r="C226" s="105"/>
      <c r="D226" s="54"/>
      <c r="E226" s="54"/>
      <c r="F226" s="54"/>
      <c r="G226" s="82"/>
      <c r="H226" s="82"/>
      <c r="I226" s="82"/>
      <c r="J226" s="55"/>
      <c r="K226" s="55"/>
    </row>
    <row r="227" spans="1:248">
      <c r="A227" s="59"/>
      <c r="B227" s="61" t="s">
        <v>345</v>
      </c>
      <c r="C227" s="105"/>
      <c r="D227" s="54"/>
      <c r="E227" s="54"/>
      <c r="F227" s="54"/>
      <c r="G227" s="82">
        <v>-608.46</v>
      </c>
      <c r="H227" s="82">
        <v>-608.46</v>
      </c>
      <c r="I227" s="82">
        <v>0</v>
      </c>
      <c r="J227" s="55"/>
      <c r="K227" s="55"/>
    </row>
    <row r="228" spans="1:248" ht="16.5" customHeight="1">
      <c r="A228" s="59" t="s">
        <v>416</v>
      </c>
      <c r="B228" s="81" t="s">
        <v>417</v>
      </c>
      <c r="C228" s="105">
        <f>+C229+C230+C231+C232</f>
        <v>0</v>
      </c>
      <c r="D228" s="105">
        <f t="shared" ref="D228:H228" si="146">+D229+D230+D231+D232</f>
        <v>1027000</v>
      </c>
      <c r="E228" s="105">
        <f t="shared" si="146"/>
        <v>951000</v>
      </c>
      <c r="F228" s="105">
        <f t="shared" si="146"/>
        <v>582780</v>
      </c>
      <c r="G228" s="105">
        <f t="shared" si="146"/>
        <v>414020</v>
      </c>
      <c r="H228" s="105">
        <f t="shared" si="146"/>
        <v>161350</v>
      </c>
      <c r="I228" s="105">
        <f t="shared" ref="I228" si="147">+I229+I230+I231+I232</f>
        <v>252670</v>
      </c>
      <c r="J228" s="55"/>
      <c r="K228" s="55"/>
    </row>
    <row r="229" spans="1:248">
      <c r="A229" s="59"/>
      <c r="B229" s="78" t="s">
        <v>399</v>
      </c>
      <c r="C229" s="105"/>
      <c r="D229" s="54">
        <v>1027000</v>
      </c>
      <c r="E229" s="54">
        <v>951000</v>
      </c>
      <c r="F229" s="54">
        <v>582780</v>
      </c>
      <c r="G229" s="82">
        <v>414020</v>
      </c>
      <c r="H229" s="82">
        <f>G229-I229</f>
        <v>161350</v>
      </c>
      <c r="I229" s="82">
        <v>252670</v>
      </c>
      <c r="J229" s="55"/>
      <c r="K229" s="55"/>
    </row>
    <row r="230" spans="1:248" ht="30">
      <c r="A230" s="59"/>
      <c r="B230" s="78" t="s">
        <v>409</v>
      </c>
      <c r="C230" s="105"/>
      <c r="D230" s="54"/>
      <c r="E230" s="54"/>
      <c r="F230" s="54"/>
      <c r="G230" s="82"/>
      <c r="H230" s="82"/>
      <c r="I230" s="82"/>
      <c r="J230" s="55"/>
      <c r="K230" s="55"/>
    </row>
    <row r="231" spans="1:248" ht="60">
      <c r="A231" s="59"/>
      <c r="B231" s="78" t="s">
        <v>354</v>
      </c>
      <c r="C231" s="105"/>
      <c r="D231" s="54"/>
      <c r="E231" s="54"/>
      <c r="F231" s="54"/>
      <c r="G231" s="82"/>
      <c r="H231" s="82"/>
      <c r="I231" s="82"/>
      <c r="J231" s="55"/>
      <c r="K231" s="55"/>
    </row>
    <row r="232" spans="1:248">
      <c r="A232" s="59"/>
      <c r="B232" s="78" t="s">
        <v>483</v>
      </c>
      <c r="C232" s="105"/>
      <c r="D232" s="54"/>
      <c r="E232" s="54"/>
      <c r="F232" s="54"/>
      <c r="G232" s="82"/>
      <c r="H232" s="82"/>
      <c r="I232" s="82"/>
      <c r="J232" s="55"/>
      <c r="K232" s="55"/>
    </row>
    <row r="233" spans="1:248">
      <c r="A233" s="59"/>
      <c r="B233" s="61" t="s">
        <v>345</v>
      </c>
      <c r="C233" s="105"/>
      <c r="D233" s="54"/>
      <c r="E233" s="54"/>
      <c r="F233" s="54"/>
      <c r="G233" s="82"/>
      <c r="H233" s="82"/>
      <c r="I233" s="82"/>
      <c r="J233" s="55"/>
      <c r="K233" s="55"/>
    </row>
    <row r="234" spans="1:248">
      <c r="A234" s="59" t="s">
        <v>418</v>
      </c>
      <c r="B234" s="57" t="s">
        <v>419</v>
      </c>
      <c r="C234" s="105">
        <f t="shared" ref="C234:H234" si="148">C235+C236</f>
        <v>0</v>
      </c>
      <c r="D234" s="105">
        <f t="shared" si="148"/>
        <v>324000</v>
      </c>
      <c r="E234" s="105">
        <f t="shared" si="148"/>
        <v>323000</v>
      </c>
      <c r="F234" s="105">
        <f t="shared" si="148"/>
        <v>175090</v>
      </c>
      <c r="G234" s="105">
        <f t="shared" si="148"/>
        <v>126400</v>
      </c>
      <c r="H234" s="105">
        <f t="shared" si="148"/>
        <v>54160</v>
      </c>
      <c r="I234" s="105">
        <f t="shared" ref="I234" si="149">I235+I236</f>
        <v>72240</v>
      </c>
      <c r="J234" s="55"/>
      <c r="K234" s="55"/>
    </row>
    <row r="235" spans="1:248">
      <c r="A235" s="59"/>
      <c r="B235" s="83" t="s">
        <v>352</v>
      </c>
      <c r="C235" s="105"/>
      <c r="D235" s="54">
        <v>324000</v>
      </c>
      <c r="E235" s="54">
        <v>323000</v>
      </c>
      <c r="F235" s="54">
        <v>175090</v>
      </c>
      <c r="G235" s="125">
        <v>126400</v>
      </c>
      <c r="H235" s="82">
        <f>G235-I235</f>
        <v>54160</v>
      </c>
      <c r="I235" s="125">
        <v>72240</v>
      </c>
      <c r="J235" s="55"/>
      <c r="K235" s="55"/>
    </row>
    <row r="236" spans="1:248" ht="60">
      <c r="A236" s="59"/>
      <c r="B236" s="83" t="s">
        <v>354</v>
      </c>
      <c r="C236" s="105"/>
      <c r="D236" s="54"/>
      <c r="E236" s="54"/>
      <c r="F236" s="54"/>
      <c r="G236" s="125"/>
      <c r="H236" s="125"/>
      <c r="I236" s="125"/>
      <c r="J236" s="55"/>
      <c r="K236" s="55"/>
    </row>
    <row r="237" spans="1:248">
      <c r="A237" s="59"/>
      <c r="B237" s="61" t="s">
        <v>345</v>
      </c>
      <c r="C237" s="105"/>
      <c r="D237" s="54"/>
      <c r="E237" s="54"/>
      <c r="F237" s="54"/>
      <c r="G237" s="125"/>
      <c r="H237" s="125"/>
      <c r="I237" s="125"/>
      <c r="J237" s="55"/>
      <c r="K237" s="55"/>
    </row>
    <row r="238" spans="1:248">
      <c r="A238" s="59" t="s">
        <v>420</v>
      </c>
      <c r="B238" s="57" t="s">
        <v>421</v>
      </c>
      <c r="C238" s="104">
        <f>+C239+C259</f>
        <v>0</v>
      </c>
      <c r="D238" s="104">
        <f t="shared" ref="D238:H238" si="150">+D239+D259</f>
        <v>54912000</v>
      </c>
      <c r="E238" s="104">
        <f t="shared" si="150"/>
        <v>51173000</v>
      </c>
      <c r="F238" s="104">
        <f t="shared" si="150"/>
        <v>25543060</v>
      </c>
      <c r="G238" s="104">
        <f t="shared" si="150"/>
        <v>16115794.18</v>
      </c>
      <c r="H238" s="104">
        <f t="shared" si="150"/>
        <v>7631880</v>
      </c>
      <c r="I238" s="104">
        <f t="shared" ref="I238" si="151">+I239+I259</f>
        <v>8483914.1799999997</v>
      </c>
      <c r="J238" s="55"/>
      <c r="K238" s="55"/>
    </row>
    <row r="239" spans="1:248">
      <c r="A239" s="59" t="s">
        <v>422</v>
      </c>
      <c r="B239" s="57" t="s">
        <v>423</v>
      </c>
      <c r="C239" s="105">
        <f>C240+C243+C244+C245+C247+C250+C253+C256+C246+C257</f>
        <v>0</v>
      </c>
      <c r="D239" s="105">
        <f t="shared" ref="D239:H239" si="152">D240+D243+D244+D245+D247+D250+D253+D256+D246+D257</f>
        <v>54912000</v>
      </c>
      <c r="E239" s="105">
        <f t="shared" si="152"/>
        <v>51173000</v>
      </c>
      <c r="F239" s="105">
        <f t="shared" si="152"/>
        <v>25543060</v>
      </c>
      <c r="G239" s="105">
        <f t="shared" si="152"/>
        <v>16115794.18</v>
      </c>
      <c r="H239" s="105">
        <f t="shared" si="152"/>
        <v>7631880</v>
      </c>
      <c r="I239" s="105">
        <f t="shared" ref="I239" si="153">I240+I243+I244+I245+I247+I250+I253+I256+I246+I257</f>
        <v>8483914.1799999997</v>
      </c>
      <c r="J239" s="55"/>
      <c r="K239" s="55"/>
    </row>
    <row r="240" spans="1:248">
      <c r="A240" s="59"/>
      <c r="B240" s="60" t="s">
        <v>475</v>
      </c>
      <c r="C240" s="105">
        <f>C241+C242</f>
        <v>0</v>
      </c>
      <c r="D240" s="105">
        <v>52572000</v>
      </c>
      <c r="E240" s="105">
        <v>48751000</v>
      </c>
      <c r="F240" s="105">
        <v>24141060</v>
      </c>
      <c r="G240" s="105">
        <f t="shared" ref="G240:H240" si="154">G241+G242</f>
        <v>15455530</v>
      </c>
      <c r="H240" s="105">
        <f t="shared" si="154"/>
        <v>7631880</v>
      </c>
      <c r="I240" s="105">
        <f t="shared" ref="I240" si="155">I241+I242</f>
        <v>7823650</v>
      </c>
      <c r="J240" s="55"/>
      <c r="K240" s="55"/>
    </row>
    <row r="241" spans="1:11">
      <c r="A241" s="59"/>
      <c r="B241" s="110" t="s">
        <v>476</v>
      </c>
      <c r="C241" s="105"/>
      <c r="D241" s="54"/>
      <c r="E241" s="54"/>
      <c r="F241" s="54"/>
      <c r="G241" s="82">
        <v>12910851.890000001</v>
      </c>
      <c r="H241" s="82">
        <f t="shared" ref="H241:H242" si="156">G241-I241</f>
        <v>6324759.0200000005</v>
      </c>
      <c r="I241" s="82">
        <v>6586092.8700000001</v>
      </c>
      <c r="J241" s="55"/>
      <c r="K241" s="55"/>
    </row>
    <row r="242" spans="1:11">
      <c r="A242" s="59"/>
      <c r="B242" s="110" t="s">
        <v>477</v>
      </c>
      <c r="C242" s="105"/>
      <c r="D242" s="54"/>
      <c r="E242" s="54"/>
      <c r="F242" s="54"/>
      <c r="G242" s="82">
        <v>2544678.11</v>
      </c>
      <c r="H242" s="82">
        <f t="shared" si="156"/>
        <v>1307120.98</v>
      </c>
      <c r="I242" s="82">
        <v>1237557.1299999999</v>
      </c>
      <c r="J242" s="55"/>
      <c r="K242" s="55"/>
    </row>
    <row r="243" spans="1:11" ht="60">
      <c r="A243" s="59"/>
      <c r="B243" s="60" t="s">
        <v>354</v>
      </c>
      <c r="C243" s="105"/>
      <c r="D243" s="54"/>
      <c r="E243" s="54"/>
      <c r="F243" s="54"/>
      <c r="G243" s="82"/>
      <c r="H243" s="82"/>
      <c r="I243" s="82"/>
      <c r="J243" s="55"/>
      <c r="K243" s="55"/>
    </row>
    <row r="244" spans="1:11" ht="30">
      <c r="A244" s="59"/>
      <c r="B244" s="60" t="s">
        <v>427</v>
      </c>
      <c r="C244" s="105"/>
      <c r="D244" s="54"/>
      <c r="E244" s="54"/>
      <c r="F244" s="54"/>
      <c r="G244" s="82"/>
      <c r="H244" s="82"/>
      <c r="I244" s="82"/>
      <c r="J244" s="55"/>
      <c r="K244" s="55"/>
    </row>
    <row r="245" spans="1:11">
      <c r="A245" s="59"/>
      <c r="B245" s="60" t="s">
        <v>428</v>
      </c>
      <c r="C245" s="105"/>
      <c r="D245" s="54">
        <v>2340000</v>
      </c>
      <c r="E245" s="54">
        <v>2422000</v>
      </c>
      <c r="F245" s="54">
        <v>1402000</v>
      </c>
      <c r="G245" s="82">
        <v>660264.18000000005</v>
      </c>
      <c r="H245" s="82">
        <f>G245-I245</f>
        <v>0</v>
      </c>
      <c r="I245" s="82">
        <v>660264.18000000005</v>
      </c>
      <c r="J245" s="55"/>
      <c r="K245" s="55"/>
    </row>
    <row r="246" spans="1:11">
      <c r="A246" s="59"/>
      <c r="B246" s="60" t="s">
        <v>483</v>
      </c>
      <c r="C246" s="105"/>
      <c r="D246" s="54"/>
      <c r="E246" s="54"/>
      <c r="F246" s="54"/>
      <c r="G246" s="82"/>
      <c r="H246" s="82"/>
      <c r="I246" s="82"/>
      <c r="J246" s="55"/>
      <c r="K246" s="55"/>
    </row>
    <row r="247" spans="1:11" ht="45">
      <c r="A247" s="59"/>
      <c r="B247" s="60" t="s">
        <v>424</v>
      </c>
      <c r="C247" s="105">
        <f t="shared" ref="C247:H247" si="157">C248+C249</f>
        <v>0</v>
      </c>
      <c r="D247" s="105">
        <f t="shared" si="157"/>
        <v>0</v>
      </c>
      <c r="E247" s="105">
        <f t="shared" si="157"/>
        <v>0</v>
      </c>
      <c r="F247" s="105">
        <f t="shared" si="157"/>
        <v>0</v>
      </c>
      <c r="G247" s="105">
        <f t="shared" si="157"/>
        <v>0</v>
      </c>
      <c r="H247" s="105">
        <f t="shared" si="157"/>
        <v>0</v>
      </c>
      <c r="I247" s="105">
        <f t="shared" ref="I247" si="158">I248+I249</f>
        <v>0</v>
      </c>
      <c r="J247" s="55"/>
      <c r="K247" s="55"/>
    </row>
    <row r="248" spans="1:11">
      <c r="A248" s="59"/>
      <c r="B248" s="60" t="s">
        <v>356</v>
      </c>
      <c r="C248" s="105"/>
      <c r="D248" s="54"/>
      <c r="E248" s="54"/>
      <c r="F248" s="54"/>
      <c r="G248" s="82"/>
      <c r="H248" s="82"/>
      <c r="I248" s="82"/>
      <c r="J248" s="55"/>
      <c r="K248" s="55"/>
    </row>
    <row r="249" spans="1:11" ht="60">
      <c r="A249" s="59"/>
      <c r="B249" s="60" t="s">
        <v>354</v>
      </c>
      <c r="C249" s="105"/>
      <c r="D249" s="54"/>
      <c r="E249" s="54"/>
      <c r="F249" s="54"/>
      <c r="G249" s="82"/>
      <c r="H249" s="82"/>
      <c r="I249" s="82"/>
      <c r="J249" s="55"/>
      <c r="K249" s="55"/>
    </row>
    <row r="250" spans="1:11" ht="30">
      <c r="B250" s="60" t="s">
        <v>425</v>
      </c>
      <c r="C250" s="105">
        <f>C251+C252</f>
        <v>0</v>
      </c>
      <c r="D250" s="105">
        <f t="shared" ref="D250:H250" si="159">D251+D252</f>
        <v>0</v>
      </c>
      <c r="E250" s="105">
        <f t="shared" si="159"/>
        <v>0</v>
      </c>
      <c r="F250" s="105">
        <f t="shared" si="159"/>
        <v>0</v>
      </c>
      <c r="G250" s="105">
        <f t="shared" si="159"/>
        <v>0</v>
      </c>
      <c r="H250" s="105">
        <f t="shared" si="159"/>
        <v>0</v>
      </c>
      <c r="I250" s="105">
        <f t="shared" ref="I250" si="160">I251+I252</f>
        <v>0</v>
      </c>
      <c r="J250" s="55"/>
      <c r="K250" s="55"/>
    </row>
    <row r="251" spans="1:11">
      <c r="B251" s="60" t="s">
        <v>356</v>
      </c>
      <c r="C251" s="105"/>
      <c r="D251" s="54"/>
      <c r="E251" s="54"/>
      <c r="F251" s="54"/>
      <c r="G251" s="125"/>
      <c r="H251" s="125"/>
      <c r="I251" s="125"/>
      <c r="J251" s="55"/>
      <c r="K251" s="55"/>
    </row>
    <row r="252" spans="1:11" ht="60">
      <c r="B252" s="60" t="s">
        <v>354</v>
      </c>
      <c r="C252" s="105"/>
      <c r="D252" s="54"/>
      <c r="E252" s="54"/>
      <c r="F252" s="54"/>
      <c r="G252" s="125"/>
      <c r="H252" s="125"/>
      <c r="I252" s="125"/>
      <c r="J252" s="55"/>
      <c r="K252" s="55"/>
    </row>
    <row r="253" spans="1:11">
      <c r="B253" s="84" t="s">
        <v>426</v>
      </c>
      <c r="C253" s="105">
        <f t="shared" ref="C253:H253" si="161">C254+C255</f>
        <v>0</v>
      </c>
      <c r="D253" s="105">
        <f t="shared" si="161"/>
        <v>0</v>
      </c>
      <c r="E253" s="105">
        <f t="shared" si="161"/>
        <v>0</v>
      </c>
      <c r="F253" s="105">
        <f t="shared" si="161"/>
        <v>0</v>
      </c>
      <c r="G253" s="105">
        <f t="shared" si="161"/>
        <v>0</v>
      </c>
      <c r="H253" s="105">
        <f t="shared" si="161"/>
        <v>0</v>
      </c>
      <c r="I253" s="105">
        <f t="shared" ref="I253" si="162">I254+I255</f>
        <v>0</v>
      </c>
      <c r="J253" s="55"/>
      <c r="K253" s="55"/>
    </row>
    <row r="254" spans="1:11">
      <c r="B254" s="84" t="s">
        <v>356</v>
      </c>
      <c r="C254" s="105"/>
      <c r="D254" s="54"/>
      <c r="E254" s="54"/>
      <c r="F254" s="54"/>
      <c r="G254" s="82"/>
      <c r="H254" s="82"/>
      <c r="I254" s="82"/>
      <c r="J254" s="55"/>
      <c r="K254" s="55"/>
    </row>
    <row r="255" spans="1:11" ht="60">
      <c r="B255" s="84" t="s">
        <v>354</v>
      </c>
      <c r="C255" s="105"/>
      <c r="D255" s="54"/>
      <c r="E255" s="54"/>
      <c r="F255" s="54"/>
      <c r="G255" s="82"/>
      <c r="H255" s="82"/>
      <c r="I255" s="82"/>
      <c r="J255" s="55"/>
      <c r="K255" s="55"/>
    </row>
    <row r="256" spans="1:11">
      <c r="B256" s="84" t="s">
        <v>472</v>
      </c>
      <c r="C256" s="105"/>
      <c r="D256" s="54"/>
      <c r="E256" s="54"/>
      <c r="F256" s="54"/>
      <c r="G256" s="82"/>
      <c r="H256" s="82"/>
      <c r="I256" s="82"/>
      <c r="J256" s="55"/>
      <c r="K256" s="55"/>
    </row>
    <row r="257" spans="1:11">
      <c r="B257" s="84" t="s">
        <v>504</v>
      </c>
      <c r="C257" s="105"/>
      <c r="D257" s="54"/>
      <c r="E257" s="54"/>
      <c r="F257" s="54"/>
      <c r="G257" s="82"/>
      <c r="H257" s="82"/>
      <c r="I257" s="82"/>
      <c r="J257" s="55"/>
      <c r="K257" s="55"/>
    </row>
    <row r="258" spans="1:11">
      <c r="B258" s="61" t="s">
        <v>345</v>
      </c>
      <c r="C258" s="105"/>
      <c r="D258" s="54"/>
      <c r="E258" s="54"/>
      <c r="F258" s="54"/>
      <c r="G258" s="82">
        <v>-18588.02</v>
      </c>
      <c r="H258" s="82">
        <f>G258-I258</f>
        <v>-2651.3199999999997</v>
      </c>
      <c r="I258" s="82">
        <v>-15936.7</v>
      </c>
      <c r="J258" s="55"/>
      <c r="K258" s="55"/>
    </row>
    <row r="259" spans="1:11">
      <c r="A259" s="36" t="s">
        <v>429</v>
      </c>
      <c r="B259" s="57" t="s">
        <v>430</v>
      </c>
      <c r="C259" s="105">
        <f>C260+C261+C262+C263+C264</f>
        <v>0</v>
      </c>
      <c r="D259" s="105">
        <f t="shared" ref="D259:H259" si="163">D260+D261+D262+D263+D264</f>
        <v>0</v>
      </c>
      <c r="E259" s="105">
        <f t="shared" si="163"/>
        <v>0</v>
      </c>
      <c r="F259" s="105">
        <f t="shared" si="163"/>
        <v>0</v>
      </c>
      <c r="G259" s="105">
        <f t="shared" si="163"/>
        <v>0</v>
      </c>
      <c r="H259" s="105">
        <f t="shared" si="163"/>
        <v>0</v>
      </c>
      <c r="I259" s="105">
        <f t="shared" ref="I259" si="164">I260+I261+I262+I263+I264</f>
        <v>0</v>
      </c>
      <c r="J259" s="55"/>
      <c r="K259" s="55"/>
    </row>
    <row r="260" spans="1:11">
      <c r="B260" s="60" t="s">
        <v>352</v>
      </c>
      <c r="C260" s="105"/>
      <c r="D260" s="54"/>
      <c r="E260" s="54"/>
      <c r="F260" s="54"/>
      <c r="G260" s="82"/>
      <c r="H260" s="82"/>
      <c r="I260" s="82"/>
      <c r="J260" s="55"/>
      <c r="K260" s="55"/>
    </row>
    <row r="261" spans="1:11">
      <c r="B261" s="85" t="s">
        <v>431</v>
      </c>
      <c r="C261" s="105"/>
      <c r="D261" s="54"/>
      <c r="E261" s="54"/>
      <c r="F261" s="54"/>
      <c r="G261" s="82"/>
      <c r="H261" s="82"/>
      <c r="I261" s="82"/>
      <c r="J261" s="55"/>
      <c r="K261" s="55"/>
    </row>
    <row r="262" spans="1:11" ht="60">
      <c r="B262" s="85" t="s">
        <v>354</v>
      </c>
      <c r="C262" s="105"/>
      <c r="D262" s="54"/>
      <c r="E262" s="54"/>
      <c r="F262" s="54"/>
      <c r="G262" s="82"/>
      <c r="H262" s="82"/>
      <c r="I262" s="82"/>
      <c r="J262" s="55"/>
      <c r="K262" s="55"/>
    </row>
    <row r="263" spans="1:11">
      <c r="B263" s="85" t="s">
        <v>428</v>
      </c>
      <c r="C263" s="105"/>
      <c r="D263" s="54"/>
      <c r="E263" s="54"/>
      <c r="F263" s="54"/>
      <c r="G263" s="82"/>
      <c r="H263" s="82"/>
      <c r="I263" s="82"/>
      <c r="J263" s="55"/>
      <c r="K263" s="55"/>
    </row>
    <row r="264" spans="1:11">
      <c r="B264" s="85" t="s">
        <v>483</v>
      </c>
      <c r="C264" s="105"/>
      <c r="D264" s="54"/>
      <c r="E264" s="54"/>
      <c r="F264" s="54"/>
      <c r="G264" s="82"/>
      <c r="H264" s="82"/>
      <c r="I264" s="82"/>
      <c r="J264" s="55"/>
      <c r="K264" s="55"/>
    </row>
    <row r="265" spans="1:11">
      <c r="B265" s="61" t="s">
        <v>345</v>
      </c>
      <c r="C265" s="105"/>
      <c r="D265" s="54"/>
      <c r="E265" s="54"/>
      <c r="F265" s="54"/>
      <c r="G265" s="82"/>
      <c r="H265" s="82"/>
      <c r="I265" s="82"/>
      <c r="J265" s="55"/>
      <c r="K265" s="55"/>
    </row>
    <row r="266" spans="1:11">
      <c r="A266" s="36" t="s">
        <v>432</v>
      </c>
      <c r="B266" s="118" t="s">
        <v>505</v>
      </c>
      <c r="C266" s="105">
        <f>C267+C268+C269</f>
        <v>0</v>
      </c>
      <c r="D266" s="105">
        <f t="shared" ref="D266:H266" si="165">D267+D268+D269</f>
        <v>96000</v>
      </c>
      <c r="E266" s="105">
        <f t="shared" si="165"/>
        <v>91000</v>
      </c>
      <c r="F266" s="105">
        <f t="shared" si="165"/>
        <v>46510</v>
      </c>
      <c r="G266" s="105">
        <f t="shared" si="165"/>
        <v>22820</v>
      </c>
      <c r="H266" s="105">
        <f t="shared" si="165"/>
        <v>11171.25</v>
      </c>
      <c r="I266" s="105">
        <f t="shared" ref="I266" si="166">I267+I268+I269</f>
        <v>11648.75</v>
      </c>
      <c r="J266" s="55"/>
      <c r="K266" s="55"/>
    </row>
    <row r="267" spans="1:11">
      <c r="B267" s="61" t="s">
        <v>356</v>
      </c>
      <c r="C267" s="105"/>
      <c r="D267" s="54">
        <v>96000</v>
      </c>
      <c r="E267" s="54">
        <v>91000</v>
      </c>
      <c r="F267" s="54">
        <v>46510</v>
      </c>
      <c r="G267" s="82">
        <v>22820</v>
      </c>
      <c r="H267" s="82">
        <f>G267-I267</f>
        <v>11171.25</v>
      </c>
      <c r="I267" s="82">
        <v>11648.75</v>
      </c>
      <c r="J267" s="55"/>
      <c r="K267" s="55"/>
    </row>
    <row r="268" spans="1:11" ht="60">
      <c r="B268" s="61" t="s">
        <v>354</v>
      </c>
      <c r="C268" s="105"/>
      <c r="D268" s="54"/>
      <c r="E268" s="54"/>
      <c r="F268" s="54"/>
      <c r="G268" s="82"/>
      <c r="H268" s="82"/>
      <c r="I268" s="82"/>
      <c r="J268" s="55"/>
      <c r="K268" s="55"/>
    </row>
    <row r="269" spans="1:11">
      <c r="B269" s="61" t="s">
        <v>504</v>
      </c>
      <c r="C269" s="105"/>
      <c r="D269" s="54"/>
      <c r="E269" s="54"/>
      <c r="F269" s="54"/>
      <c r="G269" s="82"/>
      <c r="H269" s="82"/>
      <c r="I269" s="82"/>
      <c r="J269" s="55"/>
      <c r="K269" s="55"/>
    </row>
    <row r="270" spans="1:11">
      <c r="B270" s="61" t="s">
        <v>345</v>
      </c>
      <c r="C270" s="105"/>
      <c r="D270" s="54"/>
      <c r="E270" s="54"/>
      <c r="F270" s="54"/>
      <c r="G270" s="82">
        <v>-780</v>
      </c>
      <c r="H270" s="82">
        <f>G270-I270</f>
        <v>-780</v>
      </c>
      <c r="I270" s="82">
        <v>0</v>
      </c>
      <c r="J270" s="55"/>
      <c r="K270" s="55"/>
    </row>
    <row r="271" spans="1:11">
      <c r="A271" s="36" t="s">
        <v>433</v>
      </c>
      <c r="B271" s="118" t="s">
        <v>434</v>
      </c>
      <c r="C271" s="105"/>
      <c r="D271" s="54">
        <v>3015930</v>
      </c>
      <c r="E271" s="54">
        <v>3015930</v>
      </c>
      <c r="F271" s="54">
        <v>3015930</v>
      </c>
      <c r="G271" s="82">
        <v>3015928.69</v>
      </c>
      <c r="H271" s="82">
        <f>G271-I271</f>
        <v>1434248.96</v>
      </c>
      <c r="I271" s="82">
        <v>1581679.73</v>
      </c>
      <c r="J271" s="55"/>
      <c r="K271" s="55"/>
    </row>
    <row r="272" spans="1:11">
      <c r="B272" s="61" t="s">
        <v>345</v>
      </c>
      <c r="C272" s="105"/>
      <c r="D272" s="54"/>
      <c r="E272" s="54"/>
      <c r="F272" s="54"/>
      <c r="G272" s="82">
        <v>-68950.37</v>
      </c>
      <c r="H272" s="82">
        <f>G272-I272</f>
        <v>-68950.37</v>
      </c>
      <c r="I272" s="82">
        <v>0</v>
      </c>
      <c r="J272" s="55"/>
      <c r="K272" s="55"/>
    </row>
    <row r="273" spans="1:11">
      <c r="B273" s="57" t="s">
        <v>435</v>
      </c>
      <c r="C273" s="105">
        <f>C89+C110+C147+C179+C184+C188+C201+C208+C214+C227+C233+C237+C258+C265+C270+C272</f>
        <v>0</v>
      </c>
      <c r="D273" s="105">
        <f t="shared" ref="D273:H273" si="167">D89+D110+D147+D179+D184+D188+D201+D208+D214+D227+D233+D237+D258+D265+D270+D272</f>
        <v>0</v>
      </c>
      <c r="E273" s="105">
        <f t="shared" si="167"/>
        <v>0</v>
      </c>
      <c r="F273" s="105">
        <f t="shared" si="167"/>
        <v>0</v>
      </c>
      <c r="G273" s="105">
        <f t="shared" si="167"/>
        <v>-119153.84</v>
      </c>
      <c r="H273" s="105">
        <f t="shared" si="167"/>
        <v>-102107.79999999999</v>
      </c>
      <c r="I273" s="105">
        <f t="shared" ref="I273" si="168">I89+I110+I147+I179+I184+I188+I201+I208+I214+I227+I233+I237+I258+I265+I270+I272</f>
        <v>-17046.04</v>
      </c>
      <c r="J273" s="55"/>
      <c r="K273" s="55"/>
    </row>
    <row r="274" spans="1:11" ht="30">
      <c r="A274" s="36" t="s">
        <v>208</v>
      </c>
      <c r="B274" s="57" t="s">
        <v>209</v>
      </c>
      <c r="C274" s="105">
        <f t="shared" ref="C274:I275" si="169">C275</f>
        <v>0</v>
      </c>
      <c r="D274" s="105">
        <f t="shared" si="169"/>
        <v>121257000</v>
      </c>
      <c r="E274" s="105">
        <f t="shared" si="169"/>
        <v>121257000</v>
      </c>
      <c r="F274" s="105">
        <f t="shared" si="169"/>
        <v>33900000</v>
      </c>
      <c r="G274" s="105">
        <f t="shared" si="169"/>
        <v>22362420</v>
      </c>
      <c r="H274" s="105">
        <f t="shared" si="169"/>
        <v>11075731</v>
      </c>
      <c r="I274" s="105">
        <f t="shared" si="169"/>
        <v>11286689</v>
      </c>
      <c r="J274" s="55"/>
      <c r="K274" s="55"/>
    </row>
    <row r="275" spans="1:11">
      <c r="A275" s="36" t="s">
        <v>436</v>
      </c>
      <c r="B275" s="57" t="s">
        <v>437</v>
      </c>
      <c r="C275" s="105">
        <f>C276</f>
        <v>0</v>
      </c>
      <c r="D275" s="105">
        <f t="shared" si="169"/>
        <v>121257000</v>
      </c>
      <c r="E275" s="105">
        <f t="shared" si="169"/>
        <v>121257000</v>
      </c>
      <c r="F275" s="105">
        <f t="shared" si="169"/>
        <v>33900000</v>
      </c>
      <c r="G275" s="105">
        <f t="shared" si="169"/>
        <v>22362420</v>
      </c>
      <c r="H275" s="105">
        <f t="shared" si="169"/>
        <v>11075731</v>
      </c>
      <c r="I275" s="105">
        <f t="shared" si="169"/>
        <v>11286689</v>
      </c>
      <c r="J275" s="55"/>
      <c r="K275" s="55"/>
    </row>
    <row r="276" spans="1:11" ht="30">
      <c r="A276" s="36" t="s">
        <v>438</v>
      </c>
      <c r="B276" s="57" t="s">
        <v>439</v>
      </c>
      <c r="C276" s="105">
        <f>C277+C278+C279+C280+C284+C285</f>
        <v>0</v>
      </c>
      <c r="D276" s="105">
        <f t="shared" ref="D276:G276" si="170">D277+D278+D279+D280+D284+D285</f>
        <v>121257000</v>
      </c>
      <c r="E276" s="105">
        <f t="shared" si="170"/>
        <v>121257000</v>
      </c>
      <c r="F276" s="105">
        <f t="shared" si="170"/>
        <v>33900000</v>
      </c>
      <c r="G276" s="105">
        <f t="shared" si="170"/>
        <v>22362420</v>
      </c>
      <c r="H276" s="105">
        <f t="shared" ref="H276:I276" si="171">H277+H278+H279+H280+H284+H285</f>
        <v>11075731</v>
      </c>
      <c r="I276" s="105">
        <f t="shared" si="171"/>
        <v>11286689</v>
      </c>
      <c r="J276" s="55"/>
      <c r="K276" s="55"/>
    </row>
    <row r="277" spans="1:11" ht="30">
      <c r="B277" s="61" t="s">
        <v>440</v>
      </c>
      <c r="C277" s="105"/>
      <c r="D277" s="54">
        <v>121257000</v>
      </c>
      <c r="E277" s="54">
        <v>121257000</v>
      </c>
      <c r="F277" s="54">
        <v>33900000</v>
      </c>
      <c r="G277" s="105">
        <v>18818814</v>
      </c>
      <c r="H277" s="82">
        <f t="shared" ref="H277:H284" si="172">G277-I277</f>
        <v>9290994</v>
      </c>
      <c r="I277" s="105">
        <v>9527820</v>
      </c>
      <c r="J277" s="55"/>
      <c r="K277" s="55"/>
    </row>
    <row r="278" spans="1:11" ht="30">
      <c r="B278" s="61" t="s">
        <v>441</v>
      </c>
      <c r="C278" s="105"/>
      <c r="D278" s="54"/>
      <c r="E278" s="54"/>
      <c r="F278" s="54"/>
      <c r="G278" s="105">
        <v>68950</v>
      </c>
      <c r="H278" s="82">
        <f t="shared" si="172"/>
        <v>35481</v>
      </c>
      <c r="I278" s="105">
        <v>33469</v>
      </c>
      <c r="J278" s="55"/>
      <c r="K278" s="55"/>
    </row>
    <row r="279" spans="1:11" ht="30">
      <c r="B279" s="61" t="s">
        <v>442</v>
      </c>
      <c r="C279" s="105"/>
      <c r="D279" s="54"/>
      <c r="E279" s="54"/>
      <c r="F279" s="54"/>
      <c r="G279" s="105">
        <v>53872</v>
      </c>
      <c r="H279" s="82">
        <f t="shared" si="172"/>
        <v>27735</v>
      </c>
      <c r="I279" s="105">
        <v>26137</v>
      </c>
      <c r="J279" s="55"/>
      <c r="K279" s="55"/>
    </row>
    <row r="280" spans="1:11" ht="30">
      <c r="B280" s="61" t="s">
        <v>443</v>
      </c>
      <c r="C280" s="105">
        <f t="shared" ref="C280:H280" si="173">C281+C282+C283</f>
        <v>0</v>
      </c>
      <c r="D280" s="105"/>
      <c r="E280" s="105"/>
      <c r="F280" s="105"/>
      <c r="G280" s="105">
        <f t="shared" si="173"/>
        <v>1571338</v>
      </c>
      <c r="H280" s="129">
        <f t="shared" si="173"/>
        <v>786745</v>
      </c>
      <c r="I280" s="105">
        <f t="shared" ref="I280" si="174">I281+I282+I283</f>
        <v>784593</v>
      </c>
      <c r="J280" s="55"/>
      <c r="K280" s="55"/>
    </row>
    <row r="281" spans="1:11" ht="75">
      <c r="B281" s="61" t="s">
        <v>444</v>
      </c>
      <c r="C281" s="105"/>
      <c r="D281" s="54"/>
      <c r="E281" s="54"/>
      <c r="F281" s="54"/>
      <c r="G281" s="105">
        <v>457341</v>
      </c>
      <c r="H281" s="82">
        <f t="shared" si="172"/>
        <v>229010</v>
      </c>
      <c r="I281" s="105">
        <v>228331</v>
      </c>
      <c r="J281" s="55"/>
      <c r="K281" s="55"/>
    </row>
    <row r="282" spans="1:11" ht="75">
      <c r="B282" s="61" t="s">
        <v>445</v>
      </c>
      <c r="C282" s="105"/>
      <c r="D282" s="54"/>
      <c r="E282" s="54"/>
      <c r="F282" s="54"/>
      <c r="G282" s="105">
        <v>467979</v>
      </c>
      <c r="H282" s="82">
        <f t="shared" si="172"/>
        <v>234820</v>
      </c>
      <c r="I282" s="105">
        <v>233159</v>
      </c>
      <c r="J282" s="55"/>
      <c r="K282" s="55"/>
    </row>
    <row r="283" spans="1:11" ht="60">
      <c r="B283" s="61" t="s">
        <v>446</v>
      </c>
      <c r="C283" s="105"/>
      <c r="D283" s="54"/>
      <c r="E283" s="54"/>
      <c r="F283" s="54"/>
      <c r="G283" s="105">
        <v>646018</v>
      </c>
      <c r="H283" s="82">
        <f t="shared" si="172"/>
        <v>322915</v>
      </c>
      <c r="I283" s="105">
        <v>323103</v>
      </c>
      <c r="J283" s="55"/>
      <c r="K283" s="55"/>
    </row>
    <row r="284" spans="1:11" ht="120">
      <c r="B284" s="61" t="s">
        <v>479</v>
      </c>
      <c r="C284" s="105"/>
      <c r="D284" s="54"/>
      <c r="E284" s="54"/>
      <c r="F284" s="54"/>
      <c r="G284" s="105">
        <v>465514</v>
      </c>
      <c r="H284" s="82">
        <f t="shared" si="172"/>
        <v>234873</v>
      </c>
      <c r="I284" s="105">
        <v>230641</v>
      </c>
      <c r="J284" s="55"/>
      <c r="K284" s="55"/>
    </row>
    <row r="285" spans="1:11" ht="45">
      <c r="B285" s="118" t="s">
        <v>485</v>
      </c>
      <c r="C285" s="105">
        <f>C286+C287+C288+C289+C290</f>
        <v>0</v>
      </c>
      <c r="D285" s="105"/>
      <c r="E285" s="105"/>
      <c r="F285" s="105"/>
      <c r="G285" s="105">
        <f t="shared" ref="G285:I285" si="175">G286+G287+G288+G289+G290</f>
        <v>1383932</v>
      </c>
      <c r="H285" s="105">
        <f t="shared" ref="H285" si="176">H286+H287+H288+H289+H290</f>
        <v>699903</v>
      </c>
      <c r="I285" s="105">
        <f t="shared" si="175"/>
        <v>684029</v>
      </c>
      <c r="J285" s="55"/>
      <c r="K285" s="55"/>
    </row>
    <row r="286" spans="1:11" ht="45">
      <c r="B286" s="61" t="s">
        <v>486</v>
      </c>
      <c r="C286" s="105"/>
      <c r="D286" s="54"/>
      <c r="E286" s="54"/>
      <c r="F286" s="54"/>
      <c r="G286" s="105">
        <v>285136</v>
      </c>
      <c r="H286" s="82">
        <f>G286-I286</f>
        <v>146985</v>
      </c>
      <c r="I286" s="105">
        <v>138151</v>
      </c>
      <c r="J286" s="55"/>
      <c r="K286" s="55"/>
    </row>
    <row r="287" spans="1:11" ht="45">
      <c r="B287" s="61" t="s">
        <v>487</v>
      </c>
      <c r="C287" s="105"/>
      <c r="D287" s="54"/>
      <c r="E287" s="54"/>
      <c r="F287" s="54"/>
      <c r="G287" s="105">
        <v>6500</v>
      </c>
      <c r="H287" s="82">
        <f>G287-I287</f>
        <v>4500</v>
      </c>
      <c r="I287" s="105">
        <v>2000</v>
      </c>
      <c r="J287" s="55"/>
      <c r="K287" s="55"/>
    </row>
    <row r="288" spans="1:11" ht="45">
      <c r="B288" s="61" t="s">
        <v>488</v>
      </c>
      <c r="C288" s="105"/>
      <c r="D288" s="54"/>
      <c r="E288" s="54"/>
      <c r="F288" s="54"/>
      <c r="G288" s="105"/>
      <c r="H288" s="105"/>
      <c r="I288" s="105"/>
      <c r="J288" s="55"/>
      <c r="K288" s="55"/>
    </row>
    <row r="289" spans="1:11" ht="120">
      <c r="B289" s="61" t="s">
        <v>489</v>
      </c>
      <c r="C289" s="105"/>
      <c r="D289" s="54"/>
      <c r="E289" s="54"/>
      <c r="F289" s="54"/>
      <c r="G289" s="105">
        <v>599790</v>
      </c>
      <c r="H289" s="82">
        <f t="shared" ref="H289:H290" si="177">G289-I289</f>
        <v>301533</v>
      </c>
      <c r="I289" s="105">
        <v>298257</v>
      </c>
      <c r="J289" s="55"/>
      <c r="K289" s="55"/>
    </row>
    <row r="290" spans="1:11" ht="75">
      <c r="B290" s="61" t="s">
        <v>490</v>
      </c>
      <c r="C290" s="105"/>
      <c r="D290" s="54"/>
      <c r="E290" s="54"/>
      <c r="F290" s="54"/>
      <c r="G290" s="105">
        <v>492506</v>
      </c>
      <c r="H290" s="82">
        <f t="shared" si="177"/>
        <v>246885</v>
      </c>
      <c r="I290" s="105">
        <v>245621</v>
      </c>
      <c r="J290" s="55"/>
      <c r="K290" s="55"/>
    </row>
    <row r="291" spans="1:11">
      <c r="A291" s="36" t="s">
        <v>447</v>
      </c>
      <c r="B291" s="86" t="s">
        <v>448</v>
      </c>
      <c r="C291" s="108">
        <f>+C292</f>
        <v>0</v>
      </c>
      <c r="D291" s="108">
        <f t="shared" ref="D291:I293" si="178">+D292</f>
        <v>14749000</v>
      </c>
      <c r="E291" s="108">
        <f t="shared" si="178"/>
        <v>14749000</v>
      </c>
      <c r="F291" s="108">
        <f t="shared" si="178"/>
        <v>6248000</v>
      </c>
      <c r="G291" s="108">
        <f t="shared" si="178"/>
        <v>4222970</v>
      </c>
      <c r="H291" s="108">
        <f t="shared" si="178"/>
        <v>2015999</v>
      </c>
      <c r="I291" s="108">
        <f t="shared" si="178"/>
        <v>2206971</v>
      </c>
      <c r="J291" s="55"/>
      <c r="K291" s="55"/>
    </row>
    <row r="292" spans="1:11">
      <c r="A292" s="36" t="s">
        <v>449</v>
      </c>
      <c r="B292" s="86" t="s">
        <v>201</v>
      </c>
      <c r="C292" s="108">
        <f>+C293</f>
        <v>0</v>
      </c>
      <c r="D292" s="108">
        <f t="shared" si="178"/>
        <v>14749000</v>
      </c>
      <c r="E292" s="108">
        <f t="shared" si="178"/>
        <v>14749000</v>
      </c>
      <c r="F292" s="108">
        <f t="shared" si="178"/>
        <v>6248000</v>
      </c>
      <c r="G292" s="108">
        <f t="shared" si="178"/>
        <v>4222970</v>
      </c>
      <c r="H292" s="108">
        <f t="shared" si="178"/>
        <v>2015999</v>
      </c>
      <c r="I292" s="108">
        <f t="shared" si="178"/>
        <v>2206971</v>
      </c>
      <c r="J292" s="55"/>
      <c r="K292" s="55"/>
    </row>
    <row r="293" spans="1:11">
      <c r="A293" s="36" t="s">
        <v>450</v>
      </c>
      <c r="B293" s="57" t="s">
        <v>451</v>
      </c>
      <c r="C293" s="108">
        <f>+C294</f>
        <v>0</v>
      </c>
      <c r="D293" s="108">
        <f t="shared" si="178"/>
        <v>14749000</v>
      </c>
      <c r="E293" s="108">
        <f t="shared" si="178"/>
        <v>14749000</v>
      </c>
      <c r="F293" s="108">
        <f t="shared" si="178"/>
        <v>6248000</v>
      </c>
      <c r="G293" s="108">
        <f t="shared" si="178"/>
        <v>4222970</v>
      </c>
      <c r="H293" s="108">
        <f t="shared" si="178"/>
        <v>2015999</v>
      </c>
      <c r="I293" s="108">
        <f t="shared" si="178"/>
        <v>2206971</v>
      </c>
      <c r="J293" s="55"/>
      <c r="K293" s="55"/>
    </row>
    <row r="294" spans="1:11">
      <c r="A294" s="36" t="s">
        <v>452</v>
      </c>
      <c r="B294" s="86" t="s">
        <v>453</v>
      </c>
      <c r="C294" s="104">
        <f t="shared" ref="C294:I294" si="179">C295</f>
        <v>0</v>
      </c>
      <c r="D294" s="104">
        <f t="shared" si="179"/>
        <v>14749000</v>
      </c>
      <c r="E294" s="104">
        <f t="shared" si="179"/>
        <v>14749000</v>
      </c>
      <c r="F294" s="104">
        <f t="shared" si="179"/>
        <v>6248000</v>
      </c>
      <c r="G294" s="104">
        <f t="shared" si="179"/>
        <v>4222970</v>
      </c>
      <c r="H294" s="104">
        <f t="shared" si="179"/>
        <v>2015999</v>
      </c>
      <c r="I294" s="104">
        <f t="shared" si="179"/>
        <v>2206971</v>
      </c>
      <c r="J294" s="55"/>
      <c r="K294" s="55"/>
    </row>
    <row r="295" spans="1:11">
      <c r="A295" s="36" t="s">
        <v>454</v>
      </c>
      <c r="B295" s="86" t="s">
        <v>455</v>
      </c>
      <c r="C295" s="104">
        <f t="shared" ref="C295:H295" si="180">C297+C299+C301</f>
        <v>0</v>
      </c>
      <c r="D295" s="104">
        <f t="shared" si="180"/>
        <v>14749000</v>
      </c>
      <c r="E295" s="104">
        <f t="shared" si="180"/>
        <v>14749000</v>
      </c>
      <c r="F295" s="104">
        <f t="shared" si="180"/>
        <v>6248000</v>
      </c>
      <c r="G295" s="104">
        <f t="shared" si="180"/>
        <v>4222970</v>
      </c>
      <c r="H295" s="104">
        <f t="shared" si="180"/>
        <v>2015999</v>
      </c>
      <c r="I295" s="104">
        <f t="shared" ref="I295" si="181">I297+I299+I301</f>
        <v>2206971</v>
      </c>
      <c r="J295" s="55"/>
      <c r="K295" s="55"/>
    </row>
    <row r="296" spans="1:11">
      <c r="A296" s="36" t="s">
        <v>456</v>
      </c>
      <c r="B296" s="86" t="s">
        <v>457</v>
      </c>
      <c r="C296" s="104">
        <f t="shared" ref="C296:I296" si="182">C297</f>
        <v>0</v>
      </c>
      <c r="D296" s="104">
        <f t="shared" si="182"/>
        <v>8500000</v>
      </c>
      <c r="E296" s="104">
        <f t="shared" si="182"/>
        <v>8500000</v>
      </c>
      <c r="F296" s="104">
        <f t="shared" si="182"/>
        <v>4410000</v>
      </c>
      <c r="G296" s="104">
        <f t="shared" si="182"/>
        <v>2832970</v>
      </c>
      <c r="H296" s="104">
        <f t="shared" si="182"/>
        <v>1535972</v>
      </c>
      <c r="I296" s="104">
        <f t="shared" si="182"/>
        <v>1296998</v>
      </c>
      <c r="J296" s="55"/>
      <c r="K296" s="55"/>
    </row>
    <row r="297" spans="1:11">
      <c r="A297" s="36" t="s">
        <v>458</v>
      </c>
      <c r="B297" s="87" t="s">
        <v>480</v>
      </c>
      <c r="C297" s="105"/>
      <c r="D297" s="54">
        <v>8500000</v>
      </c>
      <c r="E297" s="54">
        <v>8500000</v>
      </c>
      <c r="F297" s="54">
        <v>4410000</v>
      </c>
      <c r="G297" s="82">
        <v>2832970</v>
      </c>
      <c r="H297" s="82">
        <f t="shared" ref="H297:H300" si="183">G297-I297</f>
        <v>1535972</v>
      </c>
      <c r="I297" s="82">
        <v>1296998</v>
      </c>
      <c r="J297" s="55"/>
      <c r="K297" s="55"/>
    </row>
    <row r="298" spans="1:11" s="114" customFormat="1">
      <c r="A298" s="116"/>
      <c r="B298" s="117" t="s">
        <v>481</v>
      </c>
      <c r="C298" s="112"/>
      <c r="D298" s="115"/>
      <c r="E298" s="115"/>
      <c r="F298" s="115"/>
      <c r="G298" s="126">
        <v>99805</v>
      </c>
      <c r="H298" s="126">
        <f t="shared" si="183"/>
        <v>35767</v>
      </c>
      <c r="I298" s="126">
        <v>64038</v>
      </c>
      <c r="J298" s="113"/>
      <c r="K298" s="113"/>
    </row>
    <row r="299" spans="1:11">
      <c r="A299" s="36" t="s">
        <v>459</v>
      </c>
      <c r="B299" s="87" t="s">
        <v>482</v>
      </c>
      <c r="C299" s="105"/>
      <c r="D299" s="54">
        <v>6249000</v>
      </c>
      <c r="E299" s="54">
        <v>6249000</v>
      </c>
      <c r="F299" s="54">
        <v>1838000</v>
      </c>
      <c r="G299" s="82">
        <v>1390000</v>
      </c>
      <c r="H299" s="82">
        <f t="shared" si="183"/>
        <v>480027</v>
      </c>
      <c r="I299" s="82">
        <v>909973</v>
      </c>
      <c r="J299" s="55"/>
      <c r="K299" s="55"/>
    </row>
    <row r="300" spans="1:11" s="114" customFormat="1">
      <c r="A300" s="116"/>
      <c r="B300" s="117" t="s">
        <v>481</v>
      </c>
      <c r="C300" s="112"/>
      <c r="D300" s="115"/>
      <c r="E300" s="115"/>
      <c r="F300" s="115"/>
      <c r="G300" s="126">
        <v>526577</v>
      </c>
      <c r="H300" s="126">
        <f t="shared" si="183"/>
        <v>110021</v>
      </c>
      <c r="I300" s="126">
        <v>416556</v>
      </c>
      <c r="J300" s="113"/>
      <c r="K300" s="113"/>
    </row>
    <row r="301" spans="1:11">
      <c r="B301" s="65" t="s">
        <v>460</v>
      </c>
      <c r="C301" s="105"/>
      <c r="D301" s="54"/>
      <c r="E301" s="54"/>
      <c r="F301" s="54"/>
      <c r="G301" s="82"/>
      <c r="H301" s="82"/>
      <c r="I301" s="82"/>
      <c r="J301" s="55"/>
      <c r="K301" s="55"/>
    </row>
    <row r="302" spans="1:11" ht="30">
      <c r="B302" s="120" t="s">
        <v>500</v>
      </c>
      <c r="C302" s="105">
        <f>C303</f>
        <v>0</v>
      </c>
      <c r="D302" s="105">
        <f t="shared" ref="D302:I302" si="184">D303</f>
        <v>0</v>
      </c>
      <c r="E302" s="105">
        <f t="shared" si="184"/>
        <v>0</v>
      </c>
      <c r="F302" s="105">
        <f t="shared" si="184"/>
        <v>0</v>
      </c>
      <c r="G302" s="105">
        <f t="shared" si="184"/>
        <v>0</v>
      </c>
      <c r="H302" s="105">
        <f t="shared" si="184"/>
        <v>0</v>
      </c>
      <c r="I302" s="105">
        <f t="shared" si="184"/>
        <v>0</v>
      </c>
      <c r="J302" s="55"/>
      <c r="K302" s="55"/>
    </row>
    <row r="303" spans="1:11" ht="30">
      <c r="B303" s="83" t="s">
        <v>506</v>
      </c>
      <c r="C303" s="105">
        <f>C304+C305</f>
        <v>0</v>
      </c>
      <c r="D303" s="105">
        <f t="shared" ref="D303:H303" si="185">D304+D305</f>
        <v>0</v>
      </c>
      <c r="E303" s="105">
        <f t="shared" si="185"/>
        <v>0</v>
      </c>
      <c r="F303" s="105">
        <f t="shared" si="185"/>
        <v>0</v>
      </c>
      <c r="G303" s="105">
        <f t="shared" si="185"/>
        <v>0</v>
      </c>
      <c r="H303" s="105">
        <f t="shared" si="185"/>
        <v>0</v>
      </c>
      <c r="I303" s="105">
        <f t="shared" ref="I303" si="186">I304+I305</f>
        <v>0</v>
      </c>
      <c r="J303" s="55"/>
      <c r="K303" s="55"/>
    </row>
    <row r="304" spans="1:11">
      <c r="B304" s="83" t="s">
        <v>461</v>
      </c>
      <c r="C304" s="105"/>
      <c r="D304" s="54"/>
      <c r="E304" s="54"/>
      <c r="F304" s="54"/>
      <c r="G304" s="82"/>
      <c r="H304" s="82"/>
      <c r="I304" s="82"/>
      <c r="J304" s="55"/>
      <c r="K304" s="55"/>
    </row>
    <row r="305" spans="2:11">
      <c r="B305" s="83" t="s">
        <v>462</v>
      </c>
      <c r="C305" s="105"/>
      <c r="D305" s="54"/>
      <c r="E305" s="54"/>
      <c r="F305" s="54"/>
      <c r="G305" s="82"/>
      <c r="H305" s="82"/>
      <c r="I305" s="82"/>
      <c r="J305" s="55"/>
      <c r="K305" s="55"/>
    </row>
    <row r="306" spans="2:11" ht="30">
      <c r="B306" s="88" t="s">
        <v>213</v>
      </c>
      <c r="C306" s="109">
        <f>C307</f>
        <v>0</v>
      </c>
      <c r="D306" s="109">
        <f t="shared" ref="D306:I306" si="187">D307</f>
        <v>0</v>
      </c>
      <c r="E306" s="109">
        <f t="shared" si="187"/>
        <v>0</v>
      </c>
      <c r="F306" s="109">
        <f t="shared" si="187"/>
        <v>0</v>
      </c>
      <c r="G306" s="109">
        <f t="shared" si="187"/>
        <v>0</v>
      </c>
      <c r="H306" s="109">
        <f t="shared" si="187"/>
        <v>0</v>
      </c>
      <c r="I306" s="109">
        <f t="shared" si="187"/>
        <v>0</v>
      </c>
    </row>
    <row r="307" spans="2:11">
      <c r="B307" s="88" t="s">
        <v>478</v>
      </c>
      <c r="C307" s="109">
        <f>C308+C309</f>
        <v>0</v>
      </c>
      <c r="D307" s="109">
        <f t="shared" ref="D307:H307" si="188">D308+D309</f>
        <v>0</v>
      </c>
      <c r="E307" s="109">
        <f t="shared" si="188"/>
        <v>0</v>
      </c>
      <c r="F307" s="109">
        <f t="shared" si="188"/>
        <v>0</v>
      </c>
      <c r="G307" s="109">
        <f t="shared" si="188"/>
        <v>0</v>
      </c>
      <c r="H307" s="109">
        <f t="shared" si="188"/>
        <v>0</v>
      </c>
      <c r="I307" s="109">
        <f t="shared" ref="I307" si="189">I308+I309</f>
        <v>0</v>
      </c>
    </row>
    <row r="308" spans="2:11">
      <c r="B308" s="89" t="s">
        <v>463</v>
      </c>
      <c r="C308" s="82"/>
      <c r="D308" s="54"/>
      <c r="E308" s="54"/>
      <c r="F308" s="54"/>
      <c r="G308" s="82"/>
      <c r="H308" s="82"/>
      <c r="I308" s="82"/>
    </row>
    <row r="309" spans="2:11">
      <c r="B309" s="89" t="s">
        <v>464</v>
      </c>
      <c r="C309" s="82"/>
      <c r="D309" s="54"/>
      <c r="E309" s="54"/>
      <c r="F309" s="54"/>
      <c r="G309" s="82"/>
      <c r="H309" s="82"/>
      <c r="I309" s="82"/>
    </row>
    <row r="310" spans="2:11" ht="30">
      <c r="B310" s="121" t="s">
        <v>501</v>
      </c>
      <c r="C310" s="122">
        <f>C311+C312</f>
        <v>0</v>
      </c>
      <c r="D310" s="122">
        <f t="shared" ref="D310:H310" si="190">D311+D312</f>
        <v>0</v>
      </c>
      <c r="E310" s="122">
        <f t="shared" si="190"/>
        <v>0</v>
      </c>
      <c r="F310" s="122">
        <f t="shared" si="190"/>
        <v>0</v>
      </c>
      <c r="G310" s="122">
        <f t="shared" si="190"/>
        <v>0</v>
      </c>
      <c r="H310" s="122">
        <f t="shared" si="190"/>
        <v>0</v>
      </c>
      <c r="I310" s="122">
        <f t="shared" ref="I310" si="191">I311+I312</f>
        <v>0</v>
      </c>
    </row>
    <row r="311" spans="2:11">
      <c r="B311" s="89" t="s">
        <v>507</v>
      </c>
      <c r="C311" s="82"/>
      <c r="D311" s="54"/>
      <c r="E311" s="54"/>
      <c r="F311" s="54"/>
      <c r="G311" s="82"/>
      <c r="H311" s="82"/>
      <c r="I311" s="82"/>
    </row>
    <row r="312" spans="2:11">
      <c r="B312" s="89" t="s">
        <v>508</v>
      </c>
      <c r="C312" s="82"/>
      <c r="D312" s="54"/>
      <c r="E312" s="54"/>
      <c r="F312" s="54"/>
      <c r="G312" s="82"/>
      <c r="H312" s="82"/>
      <c r="I312" s="82"/>
    </row>
    <row r="313" spans="2:11">
      <c r="B313" s="88" t="s">
        <v>465</v>
      </c>
      <c r="C313" s="109">
        <f>C314</f>
        <v>0</v>
      </c>
      <c r="D313" s="109">
        <f t="shared" ref="D313:I314" si="192">D314</f>
        <v>0</v>
      </c>
      <c r="E313" s="109">
        <f t="shared" si="192"/>
        <v>0</v>
      </c>
      <c r="F313" s="109">
        <f t="shared" si="192"/>
        <v>0</v>
      </c>
      <c r="G313" s="109">
        <f t="shared" si="192"/>
        <v>0</v>
      </c>
      <c r="H313" s="109">
        <f t="shared" si="192"/>
        <v>0</v>
      </c>
      <c r="I313" s="109">
        <f t="shared" si="192"/>
        <v>0</v>
      </c>
    </row>
    <row r="314" spans="2:11">
      <c r="B314" s="88" t="s">
        <v>201</v>
      </c>
      <c r="C314" s="109">
        <f>C315</f>
        <v>0</v>
      </c>
      <c r="D314" s="109">
        <f t="shared" si="192"/>
        <v>0</v>
      </c>
      <c r="E314" s="109">
        <f t="shared" si="192"/>
        <v>0</v>
      </c>
      <c r="F314" s="109">
        <f t="shared" si="192"/>
        <v>0</v>
      </c>
      <c r="G314" s="109">
        <f t="shared" si="192"/>
        <v>0</v>
      </c>
      <c r="H314" s="109">
        <f t="shared" si="192"/>
        <v>0</v>
      </c>
      <c r="I314" s="109">
        <f t="shared" si="192"/>
        <v>0</v>
      </c>
    </row>
    <row r="315" spans="2:11" ht="30">
      <c r="B315" s="88" t="s">
        <v>213</v>
      </c>
      <c r="C315" s="109">
        <f>C318</f>
        <v>0</v>
      </c>
      <c r="D315" s="109">
        <f t="shared" ref="D315:H315" si="193">D318</f>
        <v>0</v>
      </c>
      <c r="E315" s="109">
        <f t="shared" si="193"/>
        <v>0</v>
      </c>
      <c r="F315" s="109">
        <f t="shared" si="193"/>
        <v>0</v>
      </c>
      <c r="G315" s="109">
        <f t="shared" si="193"/>
        <v>0</v>
      </c>
      <c r="H315" s="109">
        <f t="shared" si="193"/>
        <v>0</v>
      </c>
      <c r="I315" s="109">
        <f t="shared" ref="I315" si="194">I318</f>
        <v>0</v>
      </c>
    </row>
    <row r="316" spans="2:11">
      <c r="B316" s="88" t="s">
        <v>226</v>
      </c>
      <c r="C316" s="109">
        <f t="shared" ref="C316:I321" si="195">C317</f>
        <v>0</v>
      </c>
      <c r="D316" s="109">
        <f t="shared" si="195"/>
        <v>0</v>
      </c>
      <c r="E316" s="109">
        <f t="shared" si="195"/>
        <v>0</v>
      </c>
      <c r="F316" s="109">
        <f t="shared" si="195"/>
        <v>0</v>
      </c>
      <c r="G316" s="109">
        <f t="shared" si="195"/>
        <v>0</v>
      </c>
      <c r="H316" s="109">
        <f t="shared" si="195"/>
        <v>0</v>
      </c>
      <c r="I316" s="109">
        <f t="shared" si="195"/>
        <v>0</v>
      </c>
    </row>
    <row r="317" spans="2:11">
      <c r="B317" s="88" t="s">
        <v>201</v>
      </c>
      <c r="C317" s="109">
        <f t="shared" si="195"/>
        <v>0</v>
      </c>
      <c r="D317" s="109">
        <f t="shared" si="195"/>
        <v>0</v>
      </c>
      <c r="E317" s="109">
        <f t="shared" si="195"/>
        <v>0</v>
      </c>
      <c r="F317" s="109">
        <f t="shared" si="195"/>
        <v>0</v>
      </c>
      <c r="G317" s="109">
        <f t="shared" si="195"/>
        <v>0</v>
      </c>
      <c r="H317" s="109">
        <f t="shared" si="195"/>
        <v>0</v>
      </c>
      <c r="I317" s="109">
        <f t="shared" si="195"/>
        <v>0</v>
      </c>
    </row>
    <row r="318" spans="2:11" ht="30">
      <c r="B318" s="121" t="s">
        <v>213</v>
      </c>
      <c r="C318" s="109">
        <f t="shared" si="195"/>
        <v>0</v>
      </c>
      <c r="D318" s="109">
        <f t="shared" si="195"/>
        <v>0</v>
      </c>
      <c r="E318" s="109">
        <f t="shared" si="195"/>
        <v>0</v>
      </c>
      <c r="F318" s="109">
        <f t="shared" si="195"/>
        <v>0</v>
      </c>
      <c r="G318" s="109">
        <f t="shared" si="195"/>
        <v>0</v>
      </c>
      <c r="H318" s="109">
        <f t="shared" si="195"/>
        <v>0</v>
      </c>
      <c r="I318" s="109">
        <f t="shared" si="195"/>
        <v>0</v>
      </c>
    </row>
    <row r="319" spans="2:11">
      <c r="B319" s="88" t="s">
        <v>478</v>
      </c>
      <c r="C319" s="109">
        <f t="shared" si="195"/>
        <v>0</v>
      </c>
      <c r="D319" s="109">
        <f t="shared" si="195"/>
        <v>0</v>
      </c>
      <c r="E319" s="109">
        <f t="shared" si="195"/>
        <v>0</v>
      </c>
      <c r="F319" s="109">
        <f t="shared" si="195"/>
        <v>0</v>
      </c>
      <c r="G319" s="109">
        <f t="shared" si="195"/>
        <v>0</v>
      </c>
      <c r="H319" s="109">
        <f t="shared" si="195"/>
        <v>0</v>
      </c>
      <c r="I319" s="109">
        <f t="shared" si="195"/>
        <v>0</v>
      </c>
    </row>
    <row r="320" spans="2:11">
      <c r="B320" s="88" t="s">
        <v>464</v>
      </c>
      <c r="C320" s="109">
        <f t="shared" si="195"/>
        <v>0</v>
      </c>
      <c r="D320" s="109">
        <f t="shared" si="195"/>
        <v>0</v>
      </c>
      <c r="E320" s="109">
        <f t="shared" si="195"/>
        <v>0</v>
      </c>
      <c r="F320" s="109">
        <f t="shared" si="195"/>
        <v>0</v>
      </c>
      <c r="G320" s="109">
        <f t="shared" si="195"/>
        <v>0</v>
      </c>
      <c r="H320" s="109">
        <f t="shared" si="195"/>
        <v>0</v>
      </c>
      <c r="I320" s="109">
        <f t="shared" si="195"/>
        <v>0</v>
      </c>
    </row>
    <row r="321" spans="2:9">
      <c r="B321" s="88" t="s">
        <v>466</v>
      </c>
      <c r="C321" s="109">
        <f t="shared" si="195"/>
        <v>0</v>
      </c>
      <c r="D321" s="109">
        <f t="shared" si="195"/>
        <v>0</v>
      </c>
      <c r="E321" s="109">
        <f t="shared" si="195"/>
        <v>0</v>
      </c>
      <c r="F321" s="109">
        <f t="shared" si="195"/>
        <v>0</v>
      </c>
      <c r="G321" s="109">
        <f t="shared" si="195"/>
        <v>0</v>
      </c>
      <c r="H321" s="109">
        <f t="shared" si="195"/>
        <v>0</v>
      </c>
      <c r="I321" s="109">
        <f t="shared" si="195"/>
        <v>0</v>
      </c>
    </row>
    <row r="322" spans="2:9">
      <c r="B322" s="89" t="s">
        <v>467</v>
      </c>
      <c r="C322" s="82"/>
      <c r="D322" s="54"/>
      <c r="E322" s="54"/>
      <c r="F322" s="54"/>
      <c r="G322" s="82"/>
      <c r="H322" s="82"/>
      <c r="I322" s="82"/>
    </row>
    <row r="324" spans="2:9">
      <c r="B324" s="128" t="s">
        <v>510</v>
      </c>
      <c r="C324" s="128"/>
      <c r="D324" s="128" t="s">
        <v>511</v>
      </c>
      <c r="E324" s="128"/>
      <c r="F324" s="128"/>
      <c r="G324" s="128" t="s">
        <v>512</v>
      </c>
    </row>
    <row r="325" spans="2:9">
      <c r="B325" s="128" t="s">
        <v>513</v>
      </c>
      <c r="C325" s="128"/>
      <c r="D325" s="128" t="s">
        <v>514</v>
      </c>
      <c r="E325" s="128"/>
      <c r="F325" s="128"/>
      <c r="G325" s="128" t="s">
        <v>515</v>
      </c>
    </row>
  </sheetData>
  <protectedRanges>
    <protectedRange sqref="B2:B3 C1:C3" name="Zonă1_1" securityDescriptor="O:WDG:WDD:(A;;CC;;;WD)"/>
    <protectedRange sqref="G39:I42 G172:I174 G82:I86 G37:I37 G116:I117 G100:I101 G125:I126 G131:I132 G164:I166 G176:I179 G144:I147 G159:I162 G168:I169 G27:I35 H44 G47:I52 H53 G55:I58 G71:I71 G93:I95 G97:I98 G104:I110 H113 G119:I120 G122:I123 G128:I129 H134 G150:I151 G153:I154 G156:I157 H181 H186 G192:I194 H199 H210 H214 G216:I216 H229 H235 H241:H242 H245 H258 H267 H277:H279 H286:H287 H289:H290 H297:H300 G63:I67 G138:I142 H188 H195:H196 H201 H208 G223:I227 H281:H284 H270:H272"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2024-02-21T09:03:21Z</cp:lastPrinted>
  <dcterms:created xsi:type="dcterms:W3CDTF">2023-02-07T08:41:31Z</dcterms:created>
  <dcterms:modified xsi:type="dcterms:W3CDTF">2024-03-20T14:50:47Z</dcterms:modified>
</cp:coreProperties>
</file>